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A25D5913-59C2-4A29-89B0-8B376CC145C8}" xr6:coauthVersionLast="47" xr6:coauthVersionMax="47" xr10:uidLastSave="{00000000-0000-0000-0000-000000000000}"/>
  <bookViews>
    <workbookView xWindow="-37240" yWindow="10" windowWidth="16290" windowHeight="918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County Data" sheetId="13" r:id="rId4"/>
    <sheet name="1st qtr Munic" sheetId="3" r:id="rId5"/>
    <sheet name="2nd qtr cnty" sheetId="5" r:id="rId6"/>
    <sheet name="2nd qtr Munic" sheetId="11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13" i="2" l="1"/>
  <c r="O14" i="2"/>
  <c r="P9" i="2"/>
  <c r="O6" i="2"/>
  <c r="Y23" i="13"/>
  <c r="X23" i="13"/>
  <c r="W23" i="13"/>
  <c r="V23" i="13"/>
  <c r="Y26" i="13"/>
  <c r="X26" i="13"/>
  <c r="W26" i="13"/>
  <c r="V26" i="13"/>
  <c r="Y24" i="13"/>
  <c r="X24" i="13"/>
  <c r="W24" i="13"/>
  <c r="V24" i="13"/>
  <c r="T15" i="13"/>
  <c r="S15" i="13"/>
  <c r="R15" i="13"/>
  <c r="Q15" i="13"/>
  <c r="Y15" i="13" s="1"/>
  <c r="P15" i="13"/>
  <c r="X15" i="13" s="1"/>
  <c r="O15" i="13"/>
  <c r="V15" i="13" s="1"/>
  <c r="T14" i="13"/>
  <c r="S14" i="13"/>
  <c r="X14" i="13" s="1"/>
  <c r="R14" i="13"/>
  <c r="V14" i="13" s="1"/>
  <c r="Q14" i="13"/>
  <c r="Y14" i="13" s="1"/>
  <c r="P14" i="13"/>
  <c r="O14" i="13"/>
  <c r="T13" i="13"/>
  <c r="S13" i="13"/>
  <c r="R13" i="13"/>
  <c r="Q13" i="13"/>
  <c r="Y13" i="13" s="1"/>
  <c r="P13" i="13"/>
  <c r="X13" i="13" s="1"/>
  <c r="O13" i="13"/>
  <c r="V13" i="13" s="1"/>
  <c r="P12" i="13"/>
  <c r="X12" i="13" s="1"/>
  <c r="V11" i="13"/>
  <c r="T11" i="13"/>
  <c r="Y11" i="13" s="1"/>
  <c r="S11" i="13"/>
  <c r="X11" i="13" s="1"/>
  <c r="R11" i="13"/>
  <c r="Q11" i="13"/>
  <c r="P11" i="13"/>
  <c r="O11" i="13"/>
  <c r="T10" i="13"/>
  <c r="S10" i="13"/>
  <c r="R10" i="13"/>
  <c r="Q10" i="13"/>
  <c r="Y10" i="13" s="1"/>
  <c r="P10" i="13"/>
  <c r="W10" i="13" s="1"/>
  <c r="O10" i="13"/>
  <c r="V10" i="13" s="1"/>
  <c r="T9" i="13"/>
  <c r="S9" i="13"/>
  <c r="S12" i="13" s="1"/>
  <c r="R9" i="13"/>
  <c r="V9" i="13" s="1"/>
  <c r="Q9" i="13"/>
  <c r="Y9" i="13" s="1"/>
  <c r="P9" i="13"/>
  <c r="O9" i="13"/>
  <c r="T8" i="13"/>
  <c r="S8" i="13"/>
  <c r="S16" i="13" s="1"/>
  <c r="R8" i="13"/>
  <c r="Q8" i="13"/>
  <c r="Y8" i="13" s="1"/>
  <c r="P8" i="13"/>
  <c r="W8" i="13" s="1"/>
  <c r="O8" i="13"/>
  <c r="V8" i="13" s="1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A205" i="13"/>
  <c r="W11" i="13" l="1"/>
  <c r="W9" i="13"/>
  <c r="W12" i="13" s="1"/>
  <c r="W14" i="13"/>
  <c r="X9" i="13"/>
  <c r="W15" i="13"/>
  <c r="X10" i="13"/>
  <c r="W13" i="13"/>
  <c r="X8" i="13"/>
  <c r="P16" i="13"/>
  <c r="X16" i="13" s="1"/>
  <c r="W16" i="13" l="1"/>
  <c r="P27" i="2" l="1"/>
  <c r="Q27" i="2" s="1"/>
  <c r="O27" i="2"/>
  <c r="P26" i="2"/>
  <c r="Q26" i="2" s="1"/>
  <c r="O26" i="2"/>
  <c r="P25" i="2"/>
  <c r="Q25" i="2" s="1"/>
  <c r="O25" i="2"/>
  <c r="P22" i="2"/>
  <c r="Q22" i="2" s="1"/>
  <c r="O22" i="2"/>
  <c r="P21" i="2"/>
  <c r="P23" i="2" s="1"/>
  <c r="O21" i="2"/>
  <c r="O23" i="2" s="1"/>
  <c r="O28" i="2" s="1"/>
  <c r="Q20" i="2"/>
  <c r="P20" i="2"/>
  <c r="O20" i="2"/>
  <c r="P19" i="2"/>
  <c r="O19" i="2"/>
  <c r="Q19" i="2" s="1"/>
  <c r="P14" i="2"/>
  <c r="Q14" i="2" s="1"/>
  <c r="Q13" i="2"/>
  <c r="O13" i="2"/>
  <c r="P12" i="2"/>
  <c r="Q12" i="2" s="1"/>
  <c r="O12" i="2"/>
  <c r="P10" i="2"/>
  <c r="Q10" i="2" s="1"/>
  <c r="O10" i="2"/>
  <c r="O15" i="2" s="1"/>
  <c r="Q9" i="2"/>
  <c r="O9" i="2"/>
  <c r="P8" i="2"/>
  <c r="Q8" i="2" s="1"/>
  <c r="O8" i="2"/>
  <c r="Q7" i="2"/>
  <c r="P7" i="2"/>
  <c r="O7" i="2"/>
  <c r="P6" i="2"/>
  <c r="Q6" i="2" s="1"/>
  <c r="AB57" i="1"/>
  <c r="AC57" i="1" s="1"/>
  <c r="AA57" i="1"/>
  <c r="AB56" i="1"/>
  <c r="AC56" i="1" s="1"/>
  <c r="AA56" i="1"/>
  <c r="AB55" i="1"/>
  <c r="AC55" i="1" s="1"/>
  <c r="AA55" i="1"/>
  <c r="AB52" i="1"/>
  <c r="AC52" i="1" s="1"/>
  <c r="AA52" i="1"/>
  <c r="AB51" i="1"/>
  <c r="AB53" i="1" s="1"/>
  <c r="AA51" i="1"/>
  <c r="AA53" i="1" s="1"/>
  <c r="AA58" i="1" s="1"/>
  <c r="AC50" i="1"/>
  <c r="AB50" i="1"/>
  <c r="AA50" i="1"/>
  <c r="AB49" i="1"/>
  <c r="AC49" i="1" s="1"/>
  <c r="AA49" i="1"/>
  <c r="AB44" i="1"/>
  <c r="AC44" i="1" s="1"/>
  <c r="AA44" i="1"/>
  <c r="AB43" i="1"/>
  <c r="AC43" i="1" s="1"/>
  <c r="AA43" i="1"/>
  <c r="AB42" i="1"/>
  <c r="AC42" i="1" s="1"/>
  <c r="AA42" i="1"/>
  <c r="AA40" i="1"/>
  <c r="AA45" i="1" s="1"/>
  <c r="AB39" i="1"/>
  <c r="AB40" i="1" s="1"/>
  <c r="AA39" i="1"/>
  <c r="AB38" i="1"/>
  <c r="AC38" i="1" s="1"/>
  <c r="AA38" i="1"/>
  <c r="AB37" i="1"/>
  <c r="AC37" i="1" s="1"/>
  <c r="AA37" i="1"/>
  <c r="AB36" i="1"/>
  <c r="AC36" i="1" s="1"/>
  <c r="AA36" i="1"/>
  <c r="Q23" i="2" l="1"/>
  <c r="P28" i="2"/>
  <c r="Q28" i="2" s="1"/>
  <c r="P15" i="2"/>
  <c r="Q15" i="2" s="1"/>
  <c r="Q21" i="2"/>
  <c r="AB58" i="1"/>
  <c r="AC58" i="1" s="1"/>
  <c r="AC53" i="1"/>
  <c r="AB45" i="1"/>
  <c r="AC45" i="1" s="1"/>
  <c r="AC40" i="1"/>
  <c r="AC39" i="1"/>
  <c r="AC51" i="1"/>
  <c r="L39" i="4" l="1"/>
  <c r="K39" i="4"/>
  <c r="F39" i="4"/>
  <c r="E39" i="4"/>
  <c r="L38" i="4"/>
  <c r="K38" i="4"/>
  <c r="F38" i="4"/>
  <c r="E38" i="4"/>
  <c r="L37" i="4"/>
  <c r="K37" i="4"/>
  <c r="F37" i="4"/>
  <c r="E37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9" i="4"/>
  <c r="K19" i="4"/>
  <c r="F19" i="4"/>
  <c r="E19" i="4"/>
  <c r="L18" i="4"/>
  <c r="K18" i="4"/>
  <c r="F18" i="4"/>
  <c r="E18" i="4"/>
  <c r="L17" i="4"/>
  <c r="K17" i="4"/>
  <c r="F17" i="4"/>
  <c r="E17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F41" i="4" l="1"/>
  <c r="K41" i="4"/>
  <c r="E41" i="4"/>
  <c r="L41" i="4"/>
  <c r="L234" i="1" l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S210" i="1" l="1"/>
  <c r="R247" i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<sst xmlns="http://schemas.openxmlformats.org/spreadsheetml/2006/main" count="12796" uniqueCount="7817">
  <si>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</si>
  <si>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</si>
  <si>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</si>
  <si>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</si>
  <si>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</si>
  <si>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</si>
  <si>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</si>
  <si>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</si>
  <si>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</si>
  <si>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</si>
  <si>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</si>
  <si>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</si>
  <si>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</si>
  <si>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</si>
  <si>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</si>
  <si>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</si>
  <si>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</si>
  <si>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</si>
  <si>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</si>
  <si>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</si>
  <si>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</si>
  <si>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</si>
  <si>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</si>
  <si>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</si>
  <si>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</si>
  <si>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</si>
  <si>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</si>
  <si>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</si>
  <si>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</si>
  <si>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</si>
  <si>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</si>
  <si>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</si>
  <si>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</si>
  <si>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</si>
  <si>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</si>
  <si>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</si>
  <si>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</si>
  <si>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</si>
  <si>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</si>
  <si>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</si>
  <si>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</si>
  <si>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</si>
  <si>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</si>
  <si>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</si>
  <si>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</si>
  <si>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</si>
  <si>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</si>
  <si>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</si>
  <si>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</si>
  <si>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</si>
  <si>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</si>
  <si>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</si>
  <si>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</si>
  <si>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</si>
  <si>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</si>
  <si>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</si>
  <si>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</si>
  <si>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</si>
  <si>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</si>
  <si>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</si>
  <si>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</si>
  <si>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</si>
  <si>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</si>
  <si>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</si>
  <si>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</si>
  <si>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</si>
  <si>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</si>
  <si>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</si>
  <si>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</si>
  <si>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</si>
  <si>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</si>
  <si>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</si>
  <si>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</si>
  <si>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</si>
  <si>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</si>
  <si>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</si>
  <si>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</si>
  <si>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</si>
  <si>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</si>
  <si>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</si>
  <si>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</si>
  <si>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</si>
  <si>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</si>
  <si>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</si>
  <si>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</si>
  <si>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</si>
  <si>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</si>
  <si>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</si>
  <si>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</si>
  <si>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</si>
  <si>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</si>
  <si>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</si>
  <si>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</si>
  <si>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</si>
  <si>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</si>
  <si>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</si>
  <si>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</si>
  <si>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</si>
  <si>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</si>
  <si>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</si>
  <si>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</si>
  <si>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</si>
  <si>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</si>
  <si>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</si>
  <si>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</si>
  <si>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</si>
  <si>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</si>
  <si>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</si>
  <si>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</si>
  <si>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</si>
  <si>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</si>
  <si>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</si>
  <si>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</si>
  <si>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</si>
  <si>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</si>
  <si>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</si>
  <si>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</si>
  <si>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</si>
  <si>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</si>
  <si>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</si>
  <si>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</si>
  <si>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</si>
  <si>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</si>
  <si>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</si>
  <si>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</si>
  <si>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</si>
  <si>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</si>
  <si>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</si>
  <si>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</si>
  <si>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</si>
  <si>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</si>
  <si>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</si>
  <si>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</si>
  <si>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</si>
  <si>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</si>
  <si>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</si>
  <si>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</si>
  <si>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</si>
  <si>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</si>
  <si>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</si>
  <si>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</si>
  <si>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</si>
  <si>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</si>
  <si>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</si>
  <si>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</si>
  <si>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</si>
  <si>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</si>
  <si>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</si>
  <si>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</si>
  <si>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</si>
  <si>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</si>
  <si>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</si>
  <si>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</si>
  <si>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</si>
  <si>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</si>
  <si>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</si>
  <si>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</si>
  <si>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</si>
  <si>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</si>
  <si>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</si>
  <si>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</si>
  <si>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</si>
  <si>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</si>
  <si>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</si>
  <si>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</si>
  <si>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</si>
  <si>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</si>
  <si>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</si>
  <si>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</si>
  <si>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</si>
  <si>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</si>
  <si>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</si>
  <si>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</si>
  <si>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</si>
  <si>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</si>
  <si>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</si>
  <si>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</si>
  <si>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</si>
  <si>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</si>
  <si>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</si>
  <si>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</si>
  <si>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</si>
  <si>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</si>
  <si>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</si>
  <si>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</si>
  <si>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</si>
  <si>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</si>
  <si>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</si>
  <si>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</si>
  <si>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</si>
  <si>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</si>
  <si>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</si>
  <si>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</si>
  <si>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</si>
  <si>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</si>
  <si>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</si>
  <si>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</si>
  <si>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</si>
  <si>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</si>
  <si>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</si>
  <si>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</si>
  <si>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</si>
  <si>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</si>
  <si>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</si>
  <si>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</si>
  <si>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</si>
  <si>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</si>
  <si>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</si>
  <si>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</si>
  <si>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</si>
  <si>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</si>
  <si>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</si>
  <si>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</si>
  <si>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</si>
  <si>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</si>
  <si>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</si>
  <si>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</si>
  <si>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</si>
  <si>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</si>
  <si>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</si>
  <si>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</si>
  <si>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</si>
  <si>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</si>
  <si>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</si>
  <si>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</si>
  <si>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</si>
  <si>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</si>
  <si>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</si>
  <si>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</si>
  <si>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</si>
  <si>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</si>
  <si>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</si>
  <si>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</si>
  <si>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</si>
  <si>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</si>
  <si>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</si>
  <si>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</si>
  <si>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</si>
  <si>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</si>
  <si>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</si>
  <si>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</si>
  <si>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</si>
  <si>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</si>
  <si>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</si>
  <si>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</si>
  <si>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</si>
  <si>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</si>
  <si>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</si>
  <si>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</si>
  <si>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</si>
  <si>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</si>
  <si>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</si>
  <si>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</si>
  <si>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</si>
  <si>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</si>
  <si>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</si>
  <si>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</si>
  <si>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</si>
  <si>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</si>
  <si>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</si>
  <si>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</si>
  <si>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</si>
  <si>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</si>
  <si>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</si>
  <si>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</si>
  <si>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</si>
  <si>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</si>
  <si>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</si>
  <si>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</si>
  <si>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</si>
  <si>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</si>
  <si>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</si>
  <si>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</si>
  <si>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</si>
  <si>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</si>
  <si>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</si>
  <si>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</si>
  <si>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</si>
  <si>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</si>
  <si>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</si>
  <si>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</si>
  <si>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</si>
  <si>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</si>
  <si>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</si>
  <si>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</si>
  <si>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</si>
  <si>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</si>
  <si>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</si>
  <si>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</si>
  <si>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</si>
  <si>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</si>
  <si>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</si>
  <si>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</si>
  <si>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</si>
  <si>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</si>
  <si>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</si>
  <si>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</si>
  <si>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</si>
  <si>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</si>
  <si>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</si>
  <si>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</si>
  <si>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</si>
  <si>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</si>
  <si>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</si>
  <si>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</si>
  <si>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</si>
  <si>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</si>
  <si>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</si>
  <si>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</si>
  <si>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</si>
  <si>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</si>
  <si>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</si>
  <si>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</si>
  <si>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</si>
  <si>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</si>
  <si>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</si>
  <si>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</si>
  <si>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</si>
  <si>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</si>
  <si>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</si>
  <si>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</si>
  <si>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</si>
  <si>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</si>
  <si>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</si>
  <si>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</si>
  <si>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</si>
  <si>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</si>
  <si>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</si>
  <si>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</si>
  <si>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</si>
  <si>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</si>
  <si>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</si>
  <si>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</si>
  <si>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</si>
  <si>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</si>
  <si>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</si>
  <si>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</si>
  <si>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</si>
  <si>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</si>
  <si>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</si>
  <si>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</si>
  <si>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</si>
  <si>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</si>
  <si>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</si>
  <si>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</si>
  <si>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</si>
  <si>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</si>
  <si>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</si>
  <si>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</si>
  <si>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</si>
  <si>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</si>
  <si>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</si>
  <si>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</si>
  <si>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</si>
  <si>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</si>
  <si>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</si>
  <si>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</si>
  <si>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</si>
  <si>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</si>
  <si>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</si>
  <si>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</si>
  <si>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</si>
  <si>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</si>
  <si>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</si>
  <si>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</si>
  <si>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</si>
  <si>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</si>
  <si>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</si>
  <si>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</si>
  <si>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</si>
  <si>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</si>
  <si>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</si>
  <si>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</si>
  <si>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</si>
  <si>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</si>
  <si>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</si>
  <si>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</si>
  <si>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</si>
  <si>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</si>
  <si>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</si>
  <si>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</si>
  <si>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</si>
  <si>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</si>
  <si>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</si>
  <si>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</si>
  <si>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</si>
  <si>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</si>
  <si>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</si>
  <si>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</si>
  <si>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</si>
  <si>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</si>
  <si>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</si>
  <si>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</si>
  <si>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</si>
  <si>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</si>
  <si>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</si>
  <si>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</si>
  <si>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</si>
  <si>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</si>
  <si>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</si>
  <si>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</si>
  <si>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</si>
  <si>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</si>
  <si>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</si>
  <si>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</si>
  <si>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</si>
  <si>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</si>
  <si>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</si>
  <si>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</si>
  <si>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</si>
  <si>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</si>
  <si>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</si>
  <si>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</si>
  <si>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</si>
  <si>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</si>
  <si>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</si>
  <si>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</si>
  <si>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</si>
  <si>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</si>
  <si>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</si>
  <si>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</si>
  <si>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</si>
  <si>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</si>
  <si>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</si>
  <si>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</si>
  <si>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</si>
  <si>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</si>
  <si>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</si>
  <si>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</si>
  <si>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</si>
  <si>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</si>
  <si>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</si>
  <si>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</si>
  <si>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</si>
  <si>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</si>
  <si>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</si>
  <si>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</si>
  <si>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</si>
  <si>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</si>
  <si>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</si>
  <si>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</si>
  <si>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</si>
  <si>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</si>
  <si>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</si>
  <si>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</si>
  <si>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</si>
  <si>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</si>
  <si>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</si>
  <si>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</si>
  <si>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</si>
  <si>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</si>
  <si>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</si>
  <si>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</si>
  <si>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</si>
  <si>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</si>
  <si>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</si>
  <si>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</si>
  <si>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</si>
  <si>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</si>
  <si>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</si>
  <si>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</si>
  <si>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</si>
  <si>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</si>
  <si>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</si>
  <si>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</si>
  <si>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</si>
  <si>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</si>
  <si>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</si>
  <si>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</si>
  <si>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</si>
  <si>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</si>
  <si>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</si>
  <si>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</si>
  <si>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</si>
  <si>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</si>
  <si>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</si>
  <si>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</si>
  <si>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</si>
  <si>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</si>
  <si>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</si>
  <si>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</si>
  <si>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</si>
  <si>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</si>
  <si>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</si>
  <si>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</si>
  <si>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</si>
  <si>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</si>
  <si>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</si>
  <si>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</si>
  <si>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</si>
  <si>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</si>
  <si>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</si>
  <si>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</si>
  <si>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</si>
  <si>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</si>
  <si>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</si>
  <si>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</si>
  <si>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</si>
  <si>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</si>
  <si>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</si>
  <si>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</si>
  <si>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</si>
  <si>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</si>
  <si>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</si>
  <si>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</si>
  <si>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</si>
  <si>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</si>
  <si>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</si>
  <si>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</si>
  <si>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</si>
  <si>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</si>
  <si>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</si>
  <si>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</si>
  <si>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</si>
  <si>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</si>
  <si>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</si>
  <si>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</si>
  <si>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</si>
  <si>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</si>
  <si>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</si>
  <si>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</si>
  <si>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</si>
  <si>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</si>
  <si>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</si>
  <si>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</si>
  <si>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</si>
  <si>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</si>
  <si>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</si>
  <si>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</si>
  <si>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</si>
  <si>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</si>
  <si>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</si>
  <si>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</si>
  <si>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</si>
  <si>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</si>
  <si>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</si>
  <si>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</si>
  <si>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</si>
  <si>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</si>
  <si>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</si>
  <si>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</si>
  <si>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</si>
  <si>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</si>
  <si>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</si>
  <si>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</si>
  <si>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</si>
  <si>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</si>
  <si>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</si>
  <si>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</si>
  <si>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</si>
  <si>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</si>
  <si>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</si>
  <si>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</si>
  <si>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</si>
  <si>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</si>
  <si>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</si>
  <si>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</si>
  <si>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</si>
  <si>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</si>
  <si>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</si>
  <si>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</si>
  <si>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</si>
  <si>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</si>
  <si>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</si>
  <si>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</si>
  <si>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</si>
  <si>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</si>
  <si>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</si>
  <si>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</si>
  <si>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</si>
  <si>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</si>
  <si>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</si>
  <si>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</si>
  <si>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</si>
  <si>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</si>
  <si>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</si>
  <si>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</si>
  <si>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</si>
  <si>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</si>
  <si>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</si>
  <si>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</si>
  <si>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</si>
  <si>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</si>
  <si>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</si>
  <si>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</si>
  <si>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</si>
  <si>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</si>
  <si>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</si>
  <si>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</si>
  <si>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</si>
  <si>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</si>
  <si>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</si>
  <si>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</si>
  <si>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</si>
  <si>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</si>
  <si>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</si>
  <si>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</si>
  <si>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</si>
  <si>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</si>
  <si>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</si>
  <si>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</si>
  <si>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</si>
  <si>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</si>
  <si>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</si>
  <si>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</si>
  <si>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</si>
  <si>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</si>
  <si>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</si>
  <si>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</si>
  <si>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</si>
  <si>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</si>
  <si>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</si>
  <si>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</si>
  <si>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</si>
  <si>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</si>
  <si>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</si>
  <si>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</si>
  <si>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</si>
  <si>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</si>
  <si>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</si>
  <si>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</si>
  <si>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</si>
  <si>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</si>
  <si>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</si>
  <si>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</si>
  <si>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</si>
  <si>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</si>
  <si>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</si>
  <si>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</si>
  <si>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</si>
  <si>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</si>
  <si>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</si>
  <si>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</si>
  <si>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</si>
  <si>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</si>
  <si>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</si>
  <si>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</si>
  <si>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</si>
  <si>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</si>
  <si>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</si>
  <si>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</si>
  <si>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</si>
  <si>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</si>
  <si>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</si>
  <si>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</si>
  <si>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</si>
  <si>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</si>
  <si>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</si>
  <si>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</si>
  <si>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</si>
  <si>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</si>
  <si>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</si>
  <si>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</si>
  <si>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</si>
  <si>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</si>
  <si>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</si>
  <si>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</si>
  <si>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</si>
  <si>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</si>
  <si>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</si>
  <si>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</si>
  <si>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</si>
  <si>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</si>
  <si>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</si>
  <si>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</si>
  <si>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</si>
  <si>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</si>
  <si>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</si>
  <si>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</si>
  <si>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</si>
  <si>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</si>
  <si>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</si>
  <si>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</si>
  <si>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</si>
  <si>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</si>
  <si>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</si>
  <si>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</si>
  <si>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</si>
  <si>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</si>
  <si>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</si>
  <si>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</si>
  <si>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</si>
  <si>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</si>
  <si>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</si>
  <si>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</si>
  <si>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</si>
  <si>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</si>
  <si>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</si>
  <si>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</si>
  <si>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</si>
  <si>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</si>
  <si>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</si>
  <si>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</si>
  <si>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</si>
  <si>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</si>
  <si>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</si>
  <si>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</si>
  <si>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</si>
  <si>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</si>
  <si>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</si>
  <si>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</si>
  <si>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</si>
  <si>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</si>
  <si>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</si>
  <si>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</si>
  <si>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</si>
  <si>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</si>
  <si>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</si>
  <si>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</si>
  <si>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</si>
  <si>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</si>
  <si>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</si>
  <si>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</si>
  <si>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</si>
  <si>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</si>
  <si>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</si>
  <si>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</si>
  <si>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</si>
  <si>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</si>
  <si>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</si>
  <si>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</si>
  <si>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</si>
  <si>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</si>
  <si>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</si>
  <si>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</si>
  <si>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</si>
  <si>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</si>
  <si>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</si>
  <si>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</si>
  <si>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</si>
  <si>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</si>
  <si>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</si>
  <si>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</si>
  <si>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</si>
  <si>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</si>
  <si>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</si>
  <si>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</si>
  <si>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</si>
  <si>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</si>
  <si>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</si>
  <si>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</si>
  <si>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</si>
  <si>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</si>
  <si>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</si>
  <si>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</si>
  <si>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</si>
  <si>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</si>
  <si>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</si>
  <si>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</si>
  <si>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</si>
  <si>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</si>
  <si>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</si>
  <si>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</si>
  <si>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</si>
  <si>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</si>
  <si>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</si>
  <si>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</si>
  <si>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</si>
  <si>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</si>
  <si>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</si>
  <si>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</si>
  <si>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</si>
  <si>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</si>
  <si>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</si>
  <si>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</si>
  <si>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</si>
  <si>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</si>
  <si>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</si>
  <si>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</si>
  <si>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</si>
  <si>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</si>
  <si>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</si>
  <si>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</si>
  <si>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</si>
  <si>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</si>
  <si>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</si>
  <si>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</si>
  <si>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</si>
  <si>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</si>
  <si>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</si>
  <si>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</si>
  <si>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</si>
  <si>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</si>
  <si>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</si>
  <si>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</si>
  <si>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</si>
  <si>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</si>
  <si>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</si>
  <si>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</si>
  <si>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</si>
  <si>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</si>
  <si>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</si>
  <si>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</si>
  <si>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</si>
  <si>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</si>
  <si>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</si>
  <si>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</si>
  <si>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</si>
  <si>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</si>
  <si>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</si>
  <si>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</si>
  <si>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</si>
  <si>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</si>
  <si>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</si>
  <si>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</si>
  <si>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</si>
  <si>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</si>
  <si>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</si>
  <si>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</si>
  <si>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</si>
  <si>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</si>
  <si>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</si>
  <si>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</si>
  <si>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</si>
  <si>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</si>
  <si>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</si>
  <si>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</si>
  <si>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</si>
  <si>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</si>
  <si>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</si>
  <si>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</si>
  <si>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</si>
  <si>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</si>
  <si>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</si>
  <si>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</si>
  <si>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</si>
  <si>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</si>
  <si>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</si>
  <si>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</si>
  <si>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</si>
  <si>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</si>
  <si>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</si>
  <si>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</si>
  <si>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</si>
  <si>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</si>
  <si>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</si>
  <si>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</si>
  <si>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</si>
  <si>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</si>
  <si>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</si>
  <si>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</si>
  <si>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</si>
  <si>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</si>
  <si>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</si>
  <si>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</si>
  <si>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</si>
  <si>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</si>
  <si>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</si>
  <si>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</si>
  <si>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</si>
  <si>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</si>
  <si>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</si>
  <si>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</si>
  <si>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</si>
  <si>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</si>
  <si>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</si>
  <si>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</si>
  <si>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</si>
  <si>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</si>
  <si>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</si>
  <si>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</si>
  <si>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</si>
  <si>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</si>
  <si>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</si>
  <si>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</si>
  <si>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</si>
  <si>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</si>
  <si>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</si>
  <si>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</si>
  <si>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</si>
  <si>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</si>
  <si>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</si>
  <si>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</si>
  <si>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</si>
  <si>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</si>
  <si>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</si>
  <si>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</si>
  <si>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</si>
  <si>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</si>
  <si>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</si>
  <si>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</si>
  <si>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</si>
  <si>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</si>
  <si>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</si>
  <si>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</si>
  <si>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</si>
  <si>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</si>
  <si>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</si>
  <si>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</si>
  <si>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</si>
  <si>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</si>
  <si>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</si>
  <si>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</si>
  <si>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</si>
  <si>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</si>
  <si>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</si>
  <si>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</si>
  <si>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</si>
  <si>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</si>
  <si>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</si>
  <si>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</si>
  <si>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</si>
  <si>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</si>
  <si>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</si>
  <si>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</si>
  <si>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</si>
  <si>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</si>
  <si>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</si>
  <si>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</si>
  <si>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</si>
  <si>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</si>
  <si>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</si>
  <si>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</si>
  <si>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</si>
  <si>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</si>
  <si>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</si>
  <si>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</si>
  <si>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</si>
  <si>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</si>
  <si>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</si>
  <si>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</si>
  <si>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</si>
  <si>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</si>
  <si>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</si>
  <si>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</si>
  <si>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</si>
  <si>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</si>
  <si>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</si>
  <si>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</si>
  <si>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</si>
  <si>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</si>
  <si>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</si>
  <si>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</si>
  <si>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</si>
  <si>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</si>
  <si>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</si>
  <si>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</si>
  <si>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</si>
  <si>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</si>
  <si>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</si>
  <si>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</si>
  <si>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</si>
  <si>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</si>
  <si>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</si>
  <si>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</si>
  <si>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</si>
  <si>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</si>
  <si>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</si>
  <si>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</si>
  <si>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</si>
  <si>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</si>
  <si>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</si>
  <si>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</si>
  <si>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</si>
  <si>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</si>
  <si>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</si>
  <si>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</si>
  <si>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</si>
  <si>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</si>
  <si>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</si>
  <si>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</si>
  <si>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</si>
  <si>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</si>
  <si>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</si>
  <si>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</si>
  <si>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</si>
  <si>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</si>
  <si>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</si>
  <si>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</si>
  <si>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</si>
  <si>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</si>
  <si>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</si>
  <si>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</si>
  <si>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</si>
  <si>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</si>
  <si>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</si>
  <si>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</si>
  <si>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</si>
  <si>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</si>
  <si>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</si>
  <si>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</si>
  <si>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</si>
  <si>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</si>
  <si>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</si>
  <si>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</si>
  <si>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</si>
  <si>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</si>
  <si>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</si>
  <si>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</si>
  <si>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</si>
  <si>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</si>
  <si>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</si>
  <si>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</si>
  <si>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</si>
  <si>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</si>
  <si>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</si>
  <si>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</si>
  <si>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</si>
  <si>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</si>
  <si>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</si>
  <si>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</si>
  <si>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</si>
  <si>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</si>
  <si>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</si>
  <si>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</si>
  <si>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</si>
  <si>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</si>
  <si>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</si>
  <si>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</si>
  <si>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</si>
  <si>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</si>
  <si>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</si>
  <si>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</si>
  <si>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</si>
  <si>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</si>
  <si>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</si>
  <si>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</si>
  <si>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</si>
  <si>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</si>
  <si>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</si>
  <si>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</si>
  <si>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</si>
  <si>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</si>
  <si>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</si>
  <si>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</si>
  <si>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</si>
  <si>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</si>
  <si>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</si>
  <si>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</si>
  <si>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</si>
  <si>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</si>
  <si>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</si>
  <si>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</si>
  <si>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</si>
  <si>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</si>
  <si>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</si>
  <si>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</si>
  <si>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</si>
  <si>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</si>
  <si>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</si>
  <si>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</si>
  <si>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</si>
  <si>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</si>
  <si>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</si>
  <si>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</si>
  <si>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</si>
  <si>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</si>
  <si>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</si>
  <si>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</si>
  <si>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</si>
  <si>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</si>
  <si>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</si>
  <si>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</si>
  <si>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</si>
  <si>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</si>
  <si>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</si>
  <si>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</si>
  <si>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</si>
  <si>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</si>
  <si>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</si>
  <si>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</si>
  <si>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</si>
  <si>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</si>
  <si>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</si>
  <si>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</si>
  <si>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</si>
  <si>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</si>
  <si>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</si>
  <si>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</si>
  <si>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</si>
  <si>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</si>
  <si>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</si>
  <si>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</si>
  <si>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</si>
  <si>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</si>
  <si>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</si>
  <si>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</si>
  <si>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</si>
  <si>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</si>
  <si>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</si>
  <si>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</si>
  <si>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</si>
  <si>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</si>
  <si>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</si>
  <si>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</si>
  <si>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</si>
  <si>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</si>
  <si>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</si>
  <si>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</si>
  <si>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</si>
  <si>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</si>
  <si>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</si>
  <si>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</si>
  <si>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</si>
  <si>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</si>
  <si>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</si>
  <si>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</si>
  <si>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</si>
  <si>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</si>
  <si>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</si>
  <si>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</si>
  <si>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</si>
  <si>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</si>
  <si>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</si>
  <si>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</si>
  <si>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</si>
  <si>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</si>
  <si>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</si>
  <si>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</si>
  <si>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</si>
  <si>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</si>
  <si>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</si>
  <si>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</si>
  <si>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</si>
  <si>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</si>
  <si>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</si>
  <si>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</si>
  <si>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</si>
  <si>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</si>
  <si>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</si>
  <si>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</si>
  <si>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</si>
  <si>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</si>
  <si>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</si>
  <si>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</si>
  <si>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</si>
  <si>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</si>
  <si>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</si>
  <si>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</si>
  <si>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</si>
  <si>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</si>
  <si>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</si>
  <si>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</si>
  <si>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</si>
  <si>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</si>
  <si>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</si>
  <si>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</si>
  <si>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</si>
  <si>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</si>
  <si>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</si>
  <si>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</si>
  <si>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</si>
  <si>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</si>
  <si>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</si>
  <si>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</si>
  <si>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</si>
  <si>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</si>
  <si>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</si>
  <si>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</si>
  <si>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</si>
  <si>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</si>
  <si>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</si>
  <si>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</si>
  <si>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</si>
  <si>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</si>
  <si>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</si>
  <si>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</si>
  <si>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</si>
  <si>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</si>
  <si>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</si>
  <si>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</si>
  <si>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</si>
  <si>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</si>
  <si>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</si>
  <si>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</si>
  <si>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</si>
  <si>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</si>
  <si>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</si>
  <si>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</si>
  <si>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</si>
  <si>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</si>
  <si>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</si>
  <si>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</si>
  <si>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</si>
  <si>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</si>
  <si>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</si>
  <si>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</si>
  <si>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</si>
  <si>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</si>
  <si>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</si>
  <si>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</si>
  <si>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</si>
  <si>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</si>
  <si>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</si>
  <si>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</si>
  <si>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</si>
  <si>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</si>
  <si>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</si>
  <si>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</si>
  <si>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</si>
  <si>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</si>
  <si>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</si>
  <si>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</si>
  <si>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</si>
  <si>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</si>
  <si>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</si>
  <si>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</si>
  <si>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</si>
  <si>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</si>
  <si>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</si>
  <si>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</si>
  <si>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</si>
  <si>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</si>
  <si>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</si>
  <si>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</si>
  <si>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</si>
  <si>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</si>
  <si>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</si>
  <si>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</si>
  <si>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</si>
  <si>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</si>
  <si>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</si>
  <si>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</si>
  <si>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</si>
  <si>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</si>
  <si>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</si>
  <si>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</si>
  <si>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</si>
  <si>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</si>
  <si>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</si>
  <si>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</si>
  <si>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</si>
  <si>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</si>
  <si>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</si>
  <si>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</si>
  <si>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</si>
  <si>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</si>
  <si>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</si>
  <si>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</si>
  <si>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</si>
  <si>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</si>
  <si>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</si>
  <si>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</si>
  <si>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</si>
  <si>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</si>
  <si>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</si>
  <si>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</si>
  <si>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</si>
  <si>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</si>
  <si>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</si>
  <si>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</si>
  <si>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</si>
  <si>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</si>
  <si>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</si>
  <si>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</si>
  <si>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</si>
  <si>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</si>
  <si>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</si>
  <si>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</si>
  <si>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</si>
  <si>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</si>
  <si>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</si>
  <si>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</si>
  <si>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</si>
  <si>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</si>
  <si>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</si>
  <si>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</si>
  <si>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</si>
  <si>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</si>
  <si>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</si>
  <si>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</si>
  <si>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</si>
  <si>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</si>
  <si>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</si>
  <si>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</si>
  <si>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</si>
  <si>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</si>
  <si>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</si>
  <si>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</si>
  <si>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</si>
  <si>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</si>
  <si>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</si>
  <si>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</si>
  <si>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</si>
  <si>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</si>
  <si>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</si>
  <si>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</si>
  <si>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</si>
  <si>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</si>
  <si>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</si>
  <si>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</si>
  <si>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</si>
  <si>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</si>
  <si>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</si>
  <si>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</si>
  <si>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</si>
  <si>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</si>
  <si>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</si>
  <si>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</si>
  <si>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</si>
  <si>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</si>
  <si>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</si>
  <si>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</si>
  <si>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</si>
  <si>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</si>
  <si>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</si>
  <si>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</si>
  <si>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</si>
  <si>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</si>
  <si>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</si>
  <si>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</si>
  <si>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</si>
  <si>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</si>
  <si>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</si>
  <si>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</si>
  <si>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</si>
  <si>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</si>
  <si>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</si>
  <si>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</si>
  <si>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</si>
  <si>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</si>
  <si>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</si>
  <si>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</si>
  <si>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</si>
  <si>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</si>
  <si>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</si>
  <si>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</si>
  <si>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</si>
  <si>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</si>
  <si>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</si>
  <si>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</si>
  <si>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</si>
  <si>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</si>
  <si>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</si>
  <si>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</si>
  <si>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</si>
  <si>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</si>
  <si>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</si>
  <si>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</si>
  <si>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</si>
  <si>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</si>
  <si>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</si>
  <si>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</si>
  <si>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</si>
  <si>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</si>
  <si>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</si>
  <si>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</si>
  <si>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</si>
  <si>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</si>
  <si>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</si>
  <si>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</si>
  <si>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</si>
  <si>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</si>
  <si>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</si>
  <si>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</si>
  <si>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</si>
  <si>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</si>
  <si>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</si>
  <si>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</si>
  <si>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</si>
  <si>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</si>
  <si>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</si>
  <si>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</si>
  <si>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</si>
  <si>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</si>
  <si>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</si>
  <si>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</si>
  <si>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</si>
  <si>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</si>
  <si>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</si>
  <si>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</si>
  <si>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</si>
  <si>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</si>
  <si>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</si>
  <si>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</si>
  <si>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</si>
  <si>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</si>
  <si>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</si>
  <si>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</si>
  <si>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</si>
  <si>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</si>
  <si>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</si>
  <si>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</si>
  <si>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</si>
  <si>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</si>
  <si>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</si>
  <si>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</si>
  <si>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</si>
  <si>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</si>
  <si>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</si>
  <si>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</si>
  <si>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</si>
  <si>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</si>
  <si>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</si>
  <si>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</si>
  <si>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</si>
  <si>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</si>
  <si>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</si>
  <si>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</si>
  <si>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</si>
  <si>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</si>
  <si>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</si>
  <si>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</si>
  <si>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</si>
  <si>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</si>
  <si>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</si>
  <si>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</si>
  <si>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</si>
  <si>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</si>
  <si>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</si>
  <si>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</si>
  <si>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</si>
  <si>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</si>
  <si>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</si>
  <si>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</si>
  <si>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</si>
  <si>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</si>
  <si>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</si>
  <si>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</si>
  <si>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</si>
  <si>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</si>
  <si>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</si>
  <si>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</si>
  <si>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</si>
  <si>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</si>
  <si>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</si>
  <si>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</si>
  <si>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</si>
  <si>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</si>
  <si>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</si>
  <si>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</si>
  <si>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</si>
  <si>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</si>
  <si>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</si>
  <si>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</si>
  <si>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</si>
  <si>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</si>
  <si>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</si>
  <si>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</si>
  <si>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</si>
  <si>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</si>
  <si>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</si>
  <si>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</si>
  <si>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</si>
  <si>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</si>
  <si>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</si>
  <si>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</si>
  <si>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</si>
  <si>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</si>
  <si>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</si>
  <si>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</si>
  <si>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</si>
  <si>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</si>
  <si>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</si>
  <si>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</si>
  <si>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</si>
  <si>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</si>
  <si>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</si>
  <si>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</si>
  <si>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</si>
  <si>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</si>
  <si>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</si>
  <si>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</si>
  <si>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</si>
  <si>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</si>
  <si>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</si>
  <si>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</si>
  <si>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</si>
  <si>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</si>
  <si>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</si>
  <si>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</si>
  <si>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</si>
  <si>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</si>
  <si>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</si>
  <si>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</si>
  <si>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</si>
  <si>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</si>
  <si>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</si>
  <si>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</si>
  <si>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</si>
  <si>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</si>
  <si>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</si>
  <si>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</si>
  <si>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</si>
  <si>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</si>
  <si>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</si>
  <si>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</si>
  <si>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</si>
  <si>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</si>
  <si>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</si>
  <si>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</si>
  <si>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</si>
  <si>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</si>
  <si>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</si>
  <si>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</si>
  <si>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</si>
  <si>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</si>
  <si>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</si>
  <si>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</si>
  <si>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</si>
  <si>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</si>
  <si>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</si>
  <si>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</si>
  <si>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</si>
  <si>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</si>
  <si>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</si>
  <si>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</si>
  <si>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</si>
  <si>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</si>
  <si>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</si>
  <si>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</si>
  <si>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</si>
  <si>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</si>
  <si>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</si>
  <si>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</si>
  <si>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</si>
  <si>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</si>
  <si>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</si>
  <si>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</si>
  <si>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</si>
  <si>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</si>
  <si>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</si>
  <si>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</si>
  <si>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</si>
  <si>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</si>
  <si>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</si>
  <si>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</si>
  <si>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</si>
  <si>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</si>
  <si>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</si>
  <si>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</si>
  <si>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</si>
  <si>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</si>
  <si>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</si>
  <si>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</si>
  <si>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</si>
  <si>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</si>
  <si>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</si>
  <si>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</si>
  <si>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</si>
  <si>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</si>
  <si>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</si>
  <si>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</si>
  <si>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</si>
  <si>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</si>
  <si>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</si>
  <si>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</si>
  <si>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</si>
  <si>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</si>
  <si>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</si>
  <si>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</si>
  <si>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</si>
  <si>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</si>
  <si>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</si>
  <si>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</si>
  <si>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</si>
  <si>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</si>
  <si>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</si>
  <si>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</si>
  <si>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</si>
  <si>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</si>
  <si>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</si>
  <si>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</si>
  <si>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</si>
  <si>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</si>
  <si>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</si>
  <si>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</si>
  <si>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</si>
  <si>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</si>
  <si>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</si>
  <si>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</si>
  <si>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</si>
  <si>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</si>
  <si>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</si>
  <si>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</si>
  <si>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</si>
  <si>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</si>
  <si>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</si>
  <si>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</si>
  <si>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</si>
  <si>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</si>
  <si>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</si>
  <si>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</si>
  <si>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</si>
  <si>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</si>
  <si>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</si>
  <si>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</si>
  <si>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</si>
  <si>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</si>
  <si>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</si>
  <si>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</si>
  <si>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</si>
  <si>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</si>
  <si>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</si>
  <si>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</si>
  <si>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</si>
  <si>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</si>
  <si>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</si>
  <si>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</si>
  <si>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</si>
  <si>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</si>
  <si>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</si>
  <si>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</si>
  <si>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</si>
  <si>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</si>
  <si>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</si>
  <si>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</si>
  <si>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</si>
  <si>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</si>
  <si>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</si>
  <si>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</si>
  <si>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</si>
  <si>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</si>
  <si>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</si>
  <si>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</si>
  <si>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</si>
  <si>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</si>
  <si>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</si>
  <si>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</si>
  <si>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</si>
  <si>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</si>
  <si>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</si>
  <si>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</si>
  <si>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</si>
  <si>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</si>
  <si>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</si>
  <si>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</si>
  <si>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</si>
  <si>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</si>
  <si>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</si>
  <si>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</si>
  <si>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</si>
  <si>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</si>
  <si>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</si>
  <si>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</si>
  <si>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</si>
  <si>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</si>
  <si>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</si>
  <si>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</si>
  <si>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</si>
  <si>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</si>
  <si>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</si>
  <si>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</si>
  <si>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</si>
  <si>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</si>
  <si>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</si>
  <si>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</si>
  <si>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</si>
  <si>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</si>
  <si>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</si>
  <si>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</si>
  <si>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</si>
  <si>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</si>
  <si>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</si>
  <si>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</si>
  <si>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</si>
  <si>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</si>
  <si>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</si>
  <si>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</si>
  <si>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</si>
  <si>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</si>
  <si>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</si>
  <si>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</si>
  <si>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</si>
  <si>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</si>
  <si>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</si>
  <si>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</si>
  <si>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</si>
  <si>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</si>
  <si>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</si>
  <si>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</si>
  <si>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</si>
  <si>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</si>
  <si>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</si>
  <si>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</si>
  <si>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</si>
  <si>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</si>
  <si>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</si>
  <si>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</si>
  <si>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</si>
  <si>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</si>
  <si>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</si>
  <si>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</si>
  <si>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</si>
  <si>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</si>
  <si>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</si>
  <si>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</si>
  <si>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</si>
  <si>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</si>
  <si>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</si>
  <si>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</si>
  <si>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</si>
  <si>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</si>
  <si>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</si>
  <si>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</si>
  <si>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</si>
  <si>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</si>
  <si>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</si>
  <si>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</si>
  <si>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</si>
  <si>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</si>
  <si>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</si>
  <si>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</si>
  <si>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</si>
  <si>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</si>
  <si>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</si>
  <si>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</si>
  <si>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</si>
  <si>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</si>
  <si>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</si>
  <si>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</si>
  <si>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</si>
  <si>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</si>
  <si>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</si>
  <si>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</si>
  <si>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</si>
  <si>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</si>
  <si>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</si>
  <si>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</si>
  <si>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</si>
  <si>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</si>
  <si>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</si>
  <si>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</si>
  <si>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</si>
  <si>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</si>
  <si>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</si>
  <si>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</si>
  <si>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</si>
  <si>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</si>
  <si>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</si>
  <si>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</si>
  <si>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</si>
  <si>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</si>
  <si>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</si>
  <si>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</si>
  <si>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</si>
  <si>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</si>
  <si>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</si>
  <si>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</si>
  <si>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</si>
  <si>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</si>
  <si>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</si>
  <si>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</si>
  <si>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</si>
  <si>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</si>
  <si>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</si>
  <si>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</si>
  <si>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</si>
  <si>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</si>
  <si>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</si>
  <si>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</si>
  <si>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</si>
  <si>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</si>
  <si>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</si>
  <si>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</si>
  <si>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</si>
  <si>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</si>
  <si>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</si>
  <si>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</si>
  <si>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</si>
  <si>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</si>
  <si>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</si>
  <si>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</si>
  <si>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</si>
  <si>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</si>
  <si>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</si>
  <si>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</si>
  <si>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</si>
  <si>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</si>
  <si>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</si>
  <si>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</si>
  <si>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</si>
  <si>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</si>
  <si>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</si>
  <si>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</si>
  <si>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</si>
  <si>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</si>
  <si>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</si>
  <si>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</si>
  <si>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</si>
  <si>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</si>
  <si>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</si>
  <si>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</si>
  <si>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</si>
  <si>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</si>
  <si>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</si>
  <si>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</si>
  <si>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</si>
  <si>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</si>
  <si>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</si>
  <si>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</si>
  <si>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</si>
  <si>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</si>
  <si>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</si>
  <si>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</si>
  <si>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</si>
  <si>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</si>
  <si>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</si>
  <si>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</si>
  <si>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</si>
  <si>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</si>
  <si>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</si>
  <si>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</si>
  <si>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</si>
  <si>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</si>
  <si>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</si>
  <si>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</si>
  <si>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</si>
  <si>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</si>
  <si>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</si>
  <si>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</si>
  <si>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</si>
  <si>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</si>
  <si>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</si>
  <si>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</si>
  <si>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</si>
  <si>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</si>
  <si>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</si>
  <si>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</si>
  <si>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</si>
  <si>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</si>
  <si>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</si>
  <si>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</si>
  <si>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</si>
  <si>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</si>
  <si>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</si>
  <si>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</si>
  <si>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</si>
  <si>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</si>
  <si>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</si>
  <si>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</si>
  <si>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</si>
  <si>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</si>
  <si>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</si>
  <si>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</si>
  <si>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</si>
  <si>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</si>
  <si>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</si>
  <si>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</si>
  <si>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</si>
  <si>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</si>
  <si>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</si>
  <si>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</si>
  <si>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</si>
  <si>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</si>
  <si>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</si>
  <si>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</si>
  <si>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</si>
  <si>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</si>
  <si>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</si>
  <si>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</si>
  <si>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</si>
  <si>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</si>
  <si>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</si>
  <si>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</si>
  <si>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</si>
  <si>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</si>
  <si>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</si>
  <si>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</si>
  <si>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</si>
  <si>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</si>
  <si>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</si>
  <si>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</si>
  <si>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</si>
  <si>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</si>
  <si>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</si>
  <si>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</si>
  <si>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</si>
  <si>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</si>
  <si>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</si>
  <si>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</si>
  <si>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</si>
  <si>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</si>
  <si>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</si>
  <si>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</si>
  <si>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</si>
  <si>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</si>
  <si>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</si>
  <si>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</si>
  <si>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</si>
  <si>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</si>
  <si>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</si>
  <si>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</si>
  <si>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</si>
  <si>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</si>
  <si>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</si>
  <si>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</si>
  <si>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</si>
  <si>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</si>
  <si>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</si>
  <si>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</si>
  <si>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</si>
  <si>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</si>
  <si>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</si>
  <si>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</si>
  <si>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</si>
  <si>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</si>
  <si>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</si>
  <si>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</si>
  <si>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</si>
  <si>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</si>
  <si>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</si>
  <si>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</si>
  <si>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</si>
  <si>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</si>
  <si>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</si>
  <si>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</si>
  <si>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</si>
  <si>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</si>
  <si>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</si>
  <si>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</si>
  <si>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</si>
  <si>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</si>
  <si>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</si>
  <si>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</si>
  <si>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</si>
  <si>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</si>
  <si>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</si>
  <si>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</si>
  <si>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</si>
  <si>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</si>
  <si>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</si>
  <si>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</si>
  <si>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</si>
  <si>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</si>
  <si>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</si>
  <si>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</si>
  <si>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</si>
  <si>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</si>
  <si>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</si>
  <si>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</si>
  <si>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</si>
  <si>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</si>
  <si>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</si>
  <si>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</si>
  <si>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</si>
  <si>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</si>
  <si>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</si>
  <si>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</si>
  <si>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</si>
  <si>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</si>
  <si>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</si>
  <si>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</si>
  <si>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</si>
  <si>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</si>
  <si>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</si>
  <si>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</si>
  <si>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</si>
  <si>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</si>
  <si>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</si>
  <si>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</si>
  <si>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</si>
  <si>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</si>
  <si>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</si>
  <si>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</si>
  <si>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</si>
  <si>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</si>
  <si>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</si>
  <si>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</si>
  <si>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</si>
  <si>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</si>
  <si>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</si>
  <si>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</si>
  <si>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</si>
  <si>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</si>
  <si>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</si>
  <si>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</si>
  <si>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</si>
  <si>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</si>
  <si>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</si>
  <si>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</si>
  <si>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</si>
  <si>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</si>
  <si>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</si>
  <si>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</si>
  <si>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</si>
  <si>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</si>
  <si>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</si>
  <si>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</si>
  <si>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</si>
  <si>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</si>
  <si>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</si>
  <si>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</si>
  <si>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</si>
  <si>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</si>
  <si>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</si>
  <si>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</si>
  <si>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</si>
  <si>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</si>
  <si>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</si>
  <si>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</si>
  <si>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</si>
  <si>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</si>
  <si>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</si>
  <si>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</si>
  <si>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</si>
  <si>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</si>
  <si>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</si>
  <si>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</si>
  <si>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</si>
  <si>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</si>
  <si>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</si>
  <si>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</si>
  <si>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</si>
  <si>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</si>
  <si>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</si>
  <si>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</si>
  <si>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</si>
  <si>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</si>
  <si>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</si>
  <si>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</si>
  <si>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</si>
  <si>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</si>
  <si>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</si>
  <si>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</si>
  <si>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</si>
  <si>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</si>
  <si>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</si>
  <si>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</si>
  <si>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</si>
  <si>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</si>
  <si>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</si>
  <si>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</si>
  <si>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</si>
  <si>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</si>
  <si>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</si>
  <si>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</si>
  <si>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</si>
  <si>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</si>
  <si>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</si>
  <si>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</si>
  <si>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</si>
  <si>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</si>
  <si>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</si>
  <si>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</si>
  <si>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</si>
  <si>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</si>
  <si>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</si>
  <si>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</si>
  <si>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</si>
  <si>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</si>
  <si>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</si>
  <si>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</si>
  <si>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</si>
  <si>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</si>
  <si>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</si>
  <si>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</si>
  <si>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</si>
  <si>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</si>
  <si>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</si>
  <si>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</si>
  <si>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</si>
  <si>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</si>
  <si>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</si>
  <si>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</si>
  <si>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</si>
  <si>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</si>
  <si>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</si>
  <si>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</si>
  <si>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</si>
  <si>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</si>
  <si>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</si>
  <si>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</si>
  <si>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</si>
  <si>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</si>
  <si>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</si>
  <si>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</si>
  <si>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</si>
  <si>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</si>
  <si>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</si>
  <si>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</si>
  <si>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</si>
  <si>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</si>
  <si>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</si>
  <si>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</si>
  <si>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</si>
  <si>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</si>
  <si>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</si>
  <si>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</si>
  <si>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</si>
  <si>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</si>
  <si>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</si>
  <si>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</si>
  <si>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</si>
  <si>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</si>
  <si>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</si>
  <si>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</si>
  <si>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</si>
  <si>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</si>
  <si>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</si>
  <si>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</si>
  <si>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</si>
  <si>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</si>
  <si>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</si>
  <si>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</si>
  <si>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</si>
  <si>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</si>
  <si>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</si>
  <si>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</si>
  <si>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</si>
  <si>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</si>
  <si>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</si>
  <si>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</si>
  <si>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</si>
  <si>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</si>
  <si>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</si>
  <si>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</si>
  <si>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</si>
  <si>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</si>
  <si>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</si>
  <si>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</si>
  <si>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</si>
  <si>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</si>
  <si>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</si>
  <si>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</si>
  <si>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</si>
  <si>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</si>
  <si>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</si>
  <si>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</si>
  <si>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</si>
  <si>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</si>
  <si>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</si>
  <si>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</si>
  <si>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</si>
  <si>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</si>
  <si>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</si>
  <si>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</si>
  <si>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</si>
  <si>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</si>
  <si>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</si>
  <si>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</si>
  <si>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</si>
  <si>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</si>
  <si>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</si>
  <si>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</si>
  <si>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</si>
  <si>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</si>
  <si>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</si>
  <si>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</si>
  <si>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</si>
  <si>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</si>
  <si>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</si>
  <si>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</si>
  <si>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</si>
  <si>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</si>
  <si>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</si>
  <si>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</si>
  <si>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</si>
  <si>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</si>
  <si>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</si>
  <si>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</si>
  <si>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</si>
  <si>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</si>
  <si>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</si>
  <si>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</si>
  <si>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</si>
  <si>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</si>
  <si>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</si>
  <si>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</si>
  <si>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</si>
  <si>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</si>
  <si>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</si>
  <si>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</si>
  <si>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</si>
  <si>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</si>
  <si>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</si>
  <si>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</si>
  <si>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</si>
  <si>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</si>
  <si>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</si>
  <si>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</si>
  <si>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</si>
  <si>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</si>
  <si>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</si>
  <si>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</si>
  <si>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</si>
  <si>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</si>
  <si>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</si>
  <si>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</si>
  <si>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</si>
  <si>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</si>
  <si>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</si>
  <si>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</si>
  <si>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</si>
  <si>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</si>
  <si>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</si>
  <si>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</si>
  <si>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</si>
  <si>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</si>
  <si>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</si>
  <si>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</si>
  <si>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</si>
  <si>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</si>
  <si>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</si>
  <si>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</si>
  <si>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</si>
  <si>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</si>
  <si>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</si>
  <si>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</si>
  <si>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</si>
  <si>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</si>
  <si>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</si>
  <si>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</si>
  <si>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</si>
  <si>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</si>
  <si>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</si>
  <si>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</si>
  <si>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</si>
  <si>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</si>
  <si>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</si>
  <si>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</si>
  <si>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</si>
  <si>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</si>
  <si>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</si>
  <si>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</si>
  <si>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</si>
  <si>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</si>
  <si>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</si>
  <si>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</si>
  <si>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</si>
  <si>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</si>
  <si>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</si>
  <si>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</si>
  <si>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</si>
  <si>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</si>
  <si>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</si>
  <si>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</si>
  <si>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</si>
  <si>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</si>
  <si>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</si>
  <si>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</si>
  <si>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</si>
  <si>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</si>
  <si>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</si>
  <si>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</si>
  <si>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</si>
  <si>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</si>
  <si>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</si>
  <si>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</si>
  <si>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</si>
  <si>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</si>
  <si>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</si>
  <si>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</si>
  <si>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</si>
  <si>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</si>
  <si>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</si>
  <si>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</si>
  <si>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</si>
  <si>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</si>
  <si>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</si>
  <si>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</si>
  <si>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</si>
  <si>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</si>
  <si>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</si>
  <si>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</si>
  <si>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</si>
  <si>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</si>
  <si>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</si>
  <si>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</si>
  <si>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</si>
  <si>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</si>
  <si>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</si>
  <si>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</si>
  <si>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</si>
  <si>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</si>
  <si>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</si>
  <si>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</si>
  <si>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</si>
  <si>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</si>
  <si>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</si>
  <si>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</si>
  <si>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</si>
  <si>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</si>
  <si>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</si>
  <si>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</si>
  <si>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</si>
  <si>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</si>
  <si>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</si>
  <si>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</si>
  <si>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</si>
  <si>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</si>
  <si>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</si>
  <si>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</si>
  <si>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</si>
  <si>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</si>
  <si>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</si>
  <si>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</si>
  <si>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</si>
  <si>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</si>
  <si>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</si>
  <si>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</si>
  <si>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</si>
  <si>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</si>
  <si>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</si>
  <si>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</si>
  <si>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</si>
  <si>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</si>
  <si>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</si>
  <si>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</si>
  <si>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</si>
  <si>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</si>
  <si>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</si>
  <si>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</si>
  <si>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</si>
  <si>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</si>
  <si>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</si>
  <si>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</si>
  <si>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</si>
  <si>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</si>
  <si>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</si>
  <si>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</si>
  <si>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</si>
  <si>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</si>
  <si>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</si>
  <si>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</si>
  <si>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</si>
  <si>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</si>
  <si>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</si>
  <si>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</si>
  <si>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</si>
  <si>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</si>
  <si>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</si>
  <si>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</si>
  <si>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</si>
  <si>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</si>
  <si>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</si>
  <si>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</si>
  <si>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</si>
  <si>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</si>
  <si>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</si>
  <si>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</si>
  <si>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</si>
  <si>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</si>
  <si>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</si>
  <si>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</si>
  <si>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</si>
  <si>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</si>
  <si>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</si>
  <si>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</si>
  <si>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</si>
  <si>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</si>
  <si>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</si>
  <si>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</si>
  <si>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</si>
  <si>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</si>
  <si>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</si>
  <si>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</si>
  <si>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</si>
  <si>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</si>
  <si>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</si>
  <si>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</si>
  <si>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</si>
  <si>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</si>
  <si>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</si>
  <si>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</si>
  <si>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</si>
  <si>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</si>
  <si>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</si>
  <si>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</si>
  <si>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</si>
  <si>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</si>
  <si>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</si>
  <si>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</si>
  <si>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</si>
  <si>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</si>
  <si>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</si>
  <si>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</si>
  <si>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</si>
  <si>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</si>
  <si>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</si>
  <si>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</si>
  <si>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</si>
  <si>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</si>
  <si>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</si>
  <si>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</si>
  <si>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</si>
  <si>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</si>
  <si>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</si>
  <si>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</si>
  <si>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</si>
  <si>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</si>
  <si>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</si>
  <si>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</si>
  <si>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</si>
  <si>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</si>
  <si>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</si>
  <si>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</si>
  <si>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</si>
  <si>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</si>
  <si>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</si>
  <si>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</si>
  <si>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</si>
  <si>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</si>
  <si>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</si>
  <si>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</si>
  <si>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</si>
  <si>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</si>
  <si>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</si>
  <si>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</si>
  <si>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</si>
  <si>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</si>
  <si>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</si>
  <si>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</si>
  <si>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</si>
  <si>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</si>
  <si>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</si>
  <si>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</si>
  <si>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</si>
  <si>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</si>
  <si>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</si>
  <si>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</si>
  <si>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</si>
  <si>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</si>
  <si>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</si>
  <si>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</si>
  <si>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</si>
  <si>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</si>
  <si>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</si>
  <si>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</si>
  <si>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</si>
  <si>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</si>
  <si>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</si>
  <si>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</si>
  <si>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</si>
  <si>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</si>
  <si>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</si>
  <si>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</si>
  <si>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</si>
  <si>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</si>
  <si>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</si>
  <si>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</si>
  <si>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</si>
  <si>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</si>
  <si>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</si>
  <si>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</si>
  <si>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</si>
  <si>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</si>
  <si>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</si>
  <si>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</si>
  <si>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</si>
  <si>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</si>
  <si>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</si>
  <si>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</si>
  <si>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</si>
  <si>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</si>
  <si>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</si>
  <si>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</si>
  <si>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</si>
  <si>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</si>
  <si>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</si>
  <si>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</si>
  <si>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</si>
  <si>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</si>
  <si>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</si>
  <si>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</si>
  <si>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</si>
  <si>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</si>
  <si>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</si>
  <si>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</si>
  <si>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</si>
  <si>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</si>
  <si>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</si>
  <si>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</si>
  <si>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</si>
  <si>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</si>
  <si>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</si>
  <si>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</si>
  <si>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</si>
  <si>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</si>
  <si>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</si>
  <si>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</si>
  <si>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</si>
  <si>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</si>
  <si>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</si>
  <si>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</si>
  <si>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</si>
  <si>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</si>
  <si>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</si>
  <si>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</si>
  <si>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</si>
  <si>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</si>
  <si>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</si>
  <si>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</si>
  <si>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</si>
  <si>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</si>
  <si>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</si>
  <si>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</si>
  <si>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</si>
  <si>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</si>
  <si>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</si>
  <si>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</si>
  <si>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</si>
  <si>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</si>
  <si>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</si>
  <si>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</si>
  <si>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</si>
  <si>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</si>
  <si>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</si>
  <si>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</si>
  <si>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</si>
  <si>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</si>
  <si>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</si>
  <si>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</si>
  <si>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</si>
  <si>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</si>
  <si>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</si>
  <si>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</si>
  <si>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</si>
  <si>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</si>
  <si>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</si>
  <si>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</si>
  <si>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</si>
  <si>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</si>
  <si>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</si>
  <si>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</si>
  <si>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</si>
  <si>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</si>
  <si>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</si>
  <si>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</si>
  <si>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</si>
  <si>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</si>
  <si>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</si>
  <si>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</si>
  <si>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</si>
  <si>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</si>
  <si>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</si>
  <si>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</si>
  <si>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</si>
  <si>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</si>
  <si>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</si>
  <si>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</si>
  <si>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</si>
  <si>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</si>
  <si>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</si>
  <si>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</si>
  <si>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</si>
  <si>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</si>
  <si>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</si>
  <si>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</si>
  <si>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</si>
  <si>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</si>
  <si>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</si>
  <si>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</si>
  <si>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</si>
  <si>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</si>
  <si>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</si>
  <si>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</si>
  <si>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</si>
  <si>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</si>
  <si>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</si>
  <si>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</si>
  <si>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</si>
  <si>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</si>
  <si>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</si>
  <si>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</si>
  <si>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</si>
  <si>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</si>
  <si>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</si>
  <si>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</si>
  <si>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</si>
  <si>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</si>
  <si>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</si>
  <si>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</si>
  <si>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</si>
  <si>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</si>
  <si>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</si>
  <si>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</si>
  <si>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</si>
  <si>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</si>
  <si>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</si>
  <si>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</si>
  <si>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</si>
  <si>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</si>
  <si>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</si>
  <si>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</si>
  <si>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</si>
  <si>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</si>
  <si>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</si>
  <si>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</si>
  <si>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</si>
  <si>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</si>
  <si>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</si>
  <si>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</si>
  <si>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</si>
  <si>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</si>
  <si>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</si>
  <si>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</si>
  <si>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</si>
  <si>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</si>
  <si>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</si>
  <si>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</si>
  <si>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</si>
  <si>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</si>
  <si>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</si>
  <si>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</si>
  <si>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</si>
  <si>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</si>
  <si>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</si>
  <si>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</si>
  <si>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</si>
  <si>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</si>
  <si>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</si>
  <si>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</si>
  <si>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</si>
  <si>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</si>
  <si>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</si>
  <si>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</si>
  <si>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</si>
  <si>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</si>
  <si>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</si>
  <si>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</si>
  <si>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</si>
  <si>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</si>
  <si>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</si>
  <si>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</si>
  <si>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</si>
  <si>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</si>
  <si>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</si>
  <si>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</si>
  <si>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</si>
  <si>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</si>
  <si>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</si>
  <si>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</si>
  <si>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</si>
  <si>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</si>
  <si>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</si>
  <si>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</si>
  <si>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</si>
  <si>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</si>
  <si>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</si>
  <si>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</si>
  <si>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</si>
  <si>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</si>
  <si>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</si>
  <si>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</si>
  <si>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</si>
  <si>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</si>
  <si>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</si>
  <si>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</si>
  <si>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</si>
  <si>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</si>
  <si>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</si>
  <si>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</si>
  <si>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</si>
  <si>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</si>
  <si>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</si>
  <si>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</si>
  <si>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</si>
  <si>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</si>
  <si>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</si>
  <si>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</si>
  <si>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</si>
  <si>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</si>
  <si>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</si>
  <si>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</si>
  <si>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</si>
  <si>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</si>
  <si>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</si>
  <si>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</si>
  <si>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</si>
  <si>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</si>
  <si>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</si>
  <si>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</si>
  <si>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</si>
  <si>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</si>
  <si>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</si>
  <si>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</si>
  <si>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</si>
  <si>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</si>
  <si>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</si>
  <si>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</si>
  <si>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</si>
  <si>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</si>
  <si>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</si>
  <si>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</si>
  <si>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</si>
  <si>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</si>
  <si>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</si>
  <si>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</si>
  <si>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</si>
  <si>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</si>
  <si>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</si>
  <si>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</si>
  <si>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</si>
  <si>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</si>
  <si>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</si>
  <si>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</si>
  <si>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</si>
  <si>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</si>
  <si>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</si>
  <si>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</si>
  <si>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</si>
  <si>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</si>
  <si>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</si>
  <si>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</si>
  <si>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</si>
  <si>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</si>
  <si>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</si>
  <si>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</si>
  <si>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</si>
  <si>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</si>
  <si>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</si>
  <si>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</si>
  <si>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</si>
  <si>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</si>
  <si>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</si>
  <si>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</si>
  <si>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</si>
  <si>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</si>
  <si>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</si>
  <si>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</si>
  <si>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</si>
  <si>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</si>
  <si>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</si>
  <si>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</si>
  <si>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</si>
  <si>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</si>
  <si>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</si>
  <si>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</si>
  <si>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</si>
  <si>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</si>
  <si>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</si>
  <si>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</si>
  <si>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</si>
  <si>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</si>
  <si>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</si>
  <si>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</si>
  <si>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</si>
  <si>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</si>
  <si>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</si>
  <si>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</si>
  <si>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</si>
  <si>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</si>
  <si>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</si>
  <si>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</si>
  <si>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</si>
  <si>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</si>
  <si>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</si>
  <si>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</si>
  <si>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</si>
  <si>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</si>
  <si>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</si>
  <si>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</si>
  <si>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</si>
  <si>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</si>
  <si>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</si>
  <si>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</si>
  <si>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</si>
  <si>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</si>
  <si>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</si>
  <si>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</si>
  <si>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</si>
  <si>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</si>
  <si>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</si>
  <si>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</si>
  <si>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</si>
  <si>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</si>
  <si>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</si>
  <si>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</si>
  <si>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</si>
  <si>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</si>
  <si>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</si>
  <si>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</si>
  <si>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</si>
  <si>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</si>
  <si>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</si>
  <si>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</si>
  <si>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</si>
  <si>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</si>
  <si>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</si>
  <si>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</si>
  <si>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</si>
  <si>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</si>
  <si>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</si>
  <si>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</si>
  <si>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</si>
  <si>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</si>
  <si>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</si>
  <si>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</si>
  <si>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</si>
  <si>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</si>
  <si>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</si>
  <si>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</si>
  <si>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</si>
  <si>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</si>
  <si>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</si>
  <si>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</si>
  <si>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</si>
  <si>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</si>
  <si>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</si>
  <si>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</si>
  <si>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</si>
  <si>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</si>
  <si>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</si>
  <si>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</si>
  <si>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</si>
  <si>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</si>
  <si>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</si>
  <si>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</si>
  <si>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</si>
  <si>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</si>
  <si>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</si>
  <si>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</si>
  <si>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</si>
  <si>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</si>
  <si>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</si>
  <si>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</si>
  <si>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</si>
  <si>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</si>
  <si>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</si>
  <si>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</si>
  <si>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</si>
  <si>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</si>
  <si>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</si>
  <si>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</si>
  <si>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</si>
  <si>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</si>
  <si>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</si>
  <si>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</si>
  <si>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</si>
  <si>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</si>
  <si>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</si>
  <si>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</si>
  <si>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</si>
  <si>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</si>
  <si>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</si>
  <si>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</si>
  <si>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</si>
  <si>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</si>
  <si>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</si>
  <si>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</si>
  <si>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</si>
  <si>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</si>
  <si>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</si>
  <si>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</si>
  <si>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</si>
  <si>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</si>
  <si>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</si>
  <si>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</si>
  <si>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</si>
  <si>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</si>
  <si>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</si>
  <si>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</si>
  <si>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</si>
  <si>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</si>
  <si>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</si>
  <si>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</si>
  <si>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</si>
  <si>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</si>
  <si>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</si>
  <si>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</si>
  <si>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</si>
  <si>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</si>
  <si>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</si>
  <si>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</si>
  <si>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</si>
  <si>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</si>
  <si>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</si>
  <si>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</si>
  <si>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</si>
  <si>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</si>
  <si>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</si>
  <si>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</si>
  <si>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</si>
  <si>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</si>
  <si>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</si>
  <si>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</si>
  <si>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</si>
  <si>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</si>
  <si>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</si>
  <si>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</si>
  <si>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</si>
  <si>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</si>
  <si>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</si>
  <si>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</si>
  <si>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</si>
  <si>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</si>
  <si>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</si>
  <si>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</si>
  <si>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</si>
  <si>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</si>
  <si>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</si>
  <si>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</si>
  <si>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</si>
  <si>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</si>
  <si>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</si>
  <si>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</si>
  <si>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</si>
  <si>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</si>
  <si>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</si>
  <si>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</si>
  <si>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</si>
  <si>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</si>
  <si>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</si>
  <si>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</si>
  <si>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</si>
  <si>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</si>
  <si>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</si>
  <si>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</si>
  <si>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</si>
  <si>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</si>
  <si>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</si>
  <si>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</si>
  <si>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</si>
  <si>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</si>
  <si>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</si>
  <si>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</si>
  <si>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</si>
  <si>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</si>
  <si>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</si>
  <si>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</si>
  <si>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</si>
  <si>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</si>
  <si>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</si>
  <si>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</si>
  <si>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</si>
  <si>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</si>
  <si>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</si>
  <si>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</si>
  <si>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</si>
  <si>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</si>
  <si>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</si>
  <si>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</si>
  <si>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</si>
  <si>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</si>
  <si>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</si>
  <si>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</si>
  <si>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</si>
  <si>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</si>
  <si>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</si>
  <si>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</si>
  <si>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</si>
  <si>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</si>
  <si>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</si>
  <si>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</si>
  <si>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</si>
  <si>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</si>
  <si>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</si>
  <si>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</si>
  <si>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</si>
  <si>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</si>
  <si>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</si>
  <si>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</si>
  <si>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</si>
  <si>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</si>
  <si>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</si>
  <si>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</si>
  <si>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</si>
  <si>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</si>
  <si>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</si>
  <si>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</si>
  <si>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</si>
  <si>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</si>
  <si>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</si>
  <si>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</si>
  <si>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</si>
  <si>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</si>
  <si>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</si>
  <si>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</si>
  <si>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</si>
  <si>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</si>
  <si>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</si>
  <si>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</si>
  <si>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</si>
  <si>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</si>
  <si>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</si>
  <si>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</si>
  <si>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</si>
  <si>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</si>
  <si>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</si>
  <si>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</si>
  <si>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</si>
  <si>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</si>
  <si>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</si>
  <si>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</si>
  <si>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</si>
  <si>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</si>
  <si>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</si>
  <si>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</si>
  <si>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</si>
  <si>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</si>
  <si>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</si>
  <si>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</si>
  <si>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</si>
  <si>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</si>
  <si>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</si>
  <si>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</si>
  <si>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</si>
  <si>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</si>
  <si>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</si>
  <si>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</si>
  <si>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</si>
  <si>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</si>
  <si>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</si>
  <si>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</si>
  <si>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</si>
  <si>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</si>
  <si>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</si>
  <si>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</si>
  <si>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</si>
  <si>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</si>
  <si>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</si>
  <si>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</si>
  <si>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</si>
  <si>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</si>
  <si>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</si>
  <si>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</si>
  <si>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</si>
  <si>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</si>
  <si>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</si>
  <si>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</si>
  <si>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</si>
  <si>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</si>
  <si>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</si>
  <si>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</si>
  <si>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</si>
  <si>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</si>
  <si>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</si>
  <si>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</si>
  <si>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</si>
  <si>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</si>
  <si>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</si>
  <si>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</si>
  <si>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</si>
  <si>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</si>
  <si>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</si>
  <si>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</si>
  <si>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</si>
  <si>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</si>
  <si>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</si>
  <si>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</si>
  <si>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</si>
  <si>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</si>
  <si>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</si>
  <si>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</si>
  <si>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</si>
  <si>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</si>
  <si>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</si>
  <si>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</si>
  <si>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</si>
  <si>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</si>
  <si>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</si>
  <si>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</si>
  <si>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</si>
  <si>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</si>
  <si>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</si>
  <si>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</si>
  <si>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</si>
  <si>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</si>
  <si>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</si>
  <si>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</si>
  <si>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</si>
  <si>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</si>
  <si>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</si>
  <si>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</si>
  <si>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</si>
  <si>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</si>
  <si>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</si>
  <si>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</si>
  <si>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</si>
  <si>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</si>
  <si>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</si>
  <si>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</si>
  <si>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</si>
  <si>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</si>
  <si>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</si>
  <si>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</si>
  <si>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</si>
  <si>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</si>
  <si>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</si>
  <si>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</si>
  <si>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</si>
  <si>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</si>
  <si>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</si>
  <si>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</si>
  <si>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</si>
  <si>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</si>
  <si>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</si>
  <si>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</si>
  <si>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</si>
  <si>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</si>
  <si>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</si>
  <si>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</si>
  <si>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</si>
  <si>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</si>
  <si>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</si>
  <si>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</si>
  <si>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</si>
  <si>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</si>
  <si>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</si>
  <si>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</si>
  <si>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</si>
  <si>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</si>
  <si>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</si>
  <si>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</si>
  <si>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</si>
  <si>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</si>
  <si>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</si>
  <si>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</si>
  <si>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</si>
  <si>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</si>
  <si>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</si>
  <si>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</si>
  <si>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</si>
  <si>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</si>
  <si>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</si>
  <si>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</si>
  <si>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</si>
  <si>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</si>
  <si>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</si>
  <si>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</si>
  <si>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</si>
  <si>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</si>
  <si>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</si>
  <si>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</si>
  <si>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</si>
  <si>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</si>
  <si>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</si>
  <si>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</si>
  <si>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</si>
  <si>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</si>
  <si>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</si>
  <si>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</si>
  <si>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</si>
  <si>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</si>
  <si>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</si>
  <si>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</si>
  <si>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</si>
  <si>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</si>
  <si>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</si>
  <si>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</si>
  <si>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</si>
  <si>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</si>
  <si>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</si>
  <si>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</si>
  <si>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</si>
  <si>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</si>
  <si>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</si>
  <si>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</si>
  <si>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</si>
  <si>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</si>
  <si>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</si>
  <si>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</si>
  <si>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</si>
  <si>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</si>
  <si>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</si>
  <si>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</si>
  <si>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</si>
  <si>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</si>
  <si>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</si>
  <si>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</si>
  <si>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</si>
  <si>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</si>
  <si>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</si>
  <si>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</si>
  <si>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</si>
  <si>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</si>
  <si>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</si>
  <si>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</si>
  <si>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</si>
  <si>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</si>
  <si>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</si>
  <si>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</si>
  <si>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</si>
  <si>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</si>
  <si>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</si>
  <si>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</si>
  <si>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</si>
  <si>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</si>
  <si>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</si>
  <si>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</si>
  <si>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</si>
  <si>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</si>
  <si>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</si>
  <si>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</si>
  <si>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</si>
  <si>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</si>
  <si>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</si>
  <si>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</si>
  <si>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</si>
  <si>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</si>
  <si>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</si>
  <si>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</si>
  <si>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</si>
  <si>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</si>
  <si>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</si>
  <si>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</si>
  <si>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</si>
  <si>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</si>
  <si>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</si>
  <si>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</si>
  <si>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</si>
  <si>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</si>
  <si>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</si>
  <si>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</si>
  <si>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</si>
  <si>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</si>
  <si>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</si>
  <si>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</si>
  <si>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</si>
  <si>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</si>
  <si>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</si>
  <si>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</si>
  <si>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</si>
  <si>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</si>
  <si>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</si>
  <si>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</si>
  <si>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</si>
  <si>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</si>
  <si>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</si>
  <si>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</si>
  <si>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</si>
  <si>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</si>
  <si>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</si>
  <si>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</si>
  <si>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</si>
  <si>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</si>
  <si>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</si>
  <si>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</si>
  <si>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</si>
  <si>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</si>
  <si>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</si>
  <si>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</si>
  <si>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</si>
  <si>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</si>
  <si>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</si>
  <si>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</si>
  <si>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</si>
  <si>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</si>
  <si>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</si>
  <si>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</si>
  <si>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</si>
  <si>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</si>
  <si>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</si>
  <si>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</si>
  <si>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</si>
  <si>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</si>
  <si>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</si>
  <si>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</si>
  <si>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</si>
  <si>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</si>
  <si>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</si>
  <si>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</si>
  <si>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</si>
  <si>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</si>
  <si>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</si>
  <si>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</si>
  <si>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</si>
  <si>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</si>
  <si>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</si>
  <si>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</si>
  <si>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</si>
  <si>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</si>
  <si>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</si>
  <si>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</si>
  <si>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</si>
  <si>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</si>
  <si>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</si>
  <si>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</si>
  <si>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</si>
  <si>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</si>
  <si>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</si>
  <si>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</si>
  <si>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</si>
  <si>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</si>
  <si>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</si>
  <si>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</si>
  <si>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</si>
  <si>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</si>
  <si>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</si>
  <si>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</si>
  <si>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</si>
  <si>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</si>
  <si>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</si>
  <si>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</si>
  <si>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</si>
  <si>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</si>
  <si>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</si>
  <si>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</si>
  <si>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</si>
  <si>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</si>
  <si>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</si>
  <si>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</si>
  <si>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</si>
  <si>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</si>
  <si>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</si>
  <si>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</si>
  <si>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</si>
  <si>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</si>
  <si>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</si>
  <si>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</si>
  <si>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</si>
  <si>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</si>
  <si>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</si>
  <si>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</si>
  <si>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</si>
  <si>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</si>
  <si>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</si>
  <si>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</si>
  <si>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</si>
  <si>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</si>
  <si>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</si>
  <si>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</si>
  <si>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</si>
  <si>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</si>
  <si>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</si>
  <si>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</si>
  <si>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</si>
  <si>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</si>
  <si>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</si>
  <si>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</si>
  <si>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</si>
  <si>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</si>
  <si>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</si>
  <si>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</si>
  <si>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</si>
  <si>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</si>
  <si>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</si>
  <si>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</si>
  <si>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</si>
  <si>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</si>
  <si>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</si>
  <si>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</si>
  <si>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</si>
  <si>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</si>
  <si>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</si>
  <si>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</si>
  <si>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</si>
  <si>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</si>
  <si>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</si>
  <si>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</si>
  <si>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</si>
  <si>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</si>
  <si>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</si>
  <si>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</si>
  <si>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</si>
  <si>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</si>
  <si>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</si>
  <si>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</si>
  <si>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</si>
  <si>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</si>
  <si>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</si>
  <si>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</si>
  <si>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</si>
  <si>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</si>
  <si>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</si>
  <si>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</si>
  <si>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</si>
  <si>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</si>
  <si>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</si>
  <si>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</si>
  <si>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</si>
  <si>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</si>
  <si>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</si>
  <si>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</si>
  <si>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</si>
  <si>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</si>
  <si>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</si>
  <si>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</si>
  <si>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</si>
  <si>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</si>
  <si>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</si>
  <si>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</si>
  <si>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</si>
  <si>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</si>
  <si>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</si>
  <si>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</si>
  <si>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</si>
  <si>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</si>
  <si>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</si>
  <si>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</si>
  <si>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</si>
  <si>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</si>
  <si>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</si>
  <si>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</si>
  <si>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</si>
  <si>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</si>
  <si>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</si>
  <si>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</si>
  <si>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</si>
  <si>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</si>
  <si>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</si>
  <si>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</si>
  <si>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</si>
  <si>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</si>
  <si>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</si>
  <si>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</si>
  <si>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</si>
  <si>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</si>
  <si>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</si>
  <si>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</si>
  <si>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</si>
  <si>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</si>
  <si>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</si>
  <si>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</si>
  <si>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</si>
  <si>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</si>
  <si>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</si>
  <si>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</si>
  <si>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</si>
  <si>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</si>
  <si>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</si>
  <si>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</si>
  <si>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</si>
  <si>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</si>
  <si>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</si>
  <si>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</si>
  <si>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</si>
  <si>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</si>
  <si>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</si>
  <si>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</si>
  <si>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</si>
  <si>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</si>
  <si>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</si>
  <si>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</si>
  <si>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</si>
  <si>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</si>
  <si>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</si>
  <si>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</si>
  <si>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</si>
  <si>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</si>
  <si>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</si>
  <si>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</si>
  <si>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</si>
  <si>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</si>
  <si>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</si>
  <si>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</si>
  <si>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</si>
  <si>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</si>
  <si>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</si>
  <si>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</si>
  <si>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</si>
  <si>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</si>
  <si>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</si>
  <si>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</si>
  <si>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</si>
  <si>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</si>
  <si>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</si>
  <si>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</si>
  <si>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</si>
  <si>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</si>
  <si>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</si>
  <si>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</si>
  <si>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</si>
  <si>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</si>
  <si>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</si>
  <si>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</si>
  <si>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</si>
  <si>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</si>
  <si>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</si>
  <si>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</si>
  <si>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</si>
  <si>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</si>
  <si>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</si>
  <si>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</si>
  <si>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</si>
  <si>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</si>
  <si>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</si>
  <si>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</si>
  <si>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</si>
  <si>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</si>
  <si>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</si>
  <si>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</si>
  <si>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</si>
  <si>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</si>
  <si>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</si>
  <si>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</si>
  <si>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</si>
  <si>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</si>
  <si>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</si>
  <si>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</si>
  <si>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</si>
  <si>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</si>
  <si>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</si>
  <si>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</si>
  <si>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</si>
  <si>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</si>
  <si>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</si>
  <si>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</si>
  <si>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</si>
  <si>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</si>
  <si>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</si>
  <si>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</si>
  <si>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</si>
  <si>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</si>
  <si>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</si>
  <si>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</si>
  <si>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</si>
  <si>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</si>
  <si>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</si>
  <si>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</si>
  <si>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</si>
  <si>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</si>
  <si>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</si>
  <si>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</si>
  <si>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</si>
  <si>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</si>
  <si>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</si>
  <si>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</si>
  <si>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</si>
  <si>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</si>
  <si>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</si>
  <si>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</si>
  <si>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</si>
  <si>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</si>
  <si>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</si>
  <si>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</si>
  <si>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</si>
  <si>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</si>
  <si>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</si>
  <si>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</si>
  <si>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</si>
  <si>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</si>
  <si>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</si>
  <si>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</si>
  <si>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</si>
  <si>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</si>
  <si>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</si>
  <si>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</si>
  <si>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</si>
  <si>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</si>
  <si>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</si>
  <si>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</si>
  <si>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</si>
  <si>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</si>
  <si>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</si>
  <si>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</si>
  <si>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</si>
  <si>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</si>
  <si>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</si>
  <si>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</si>
  <si>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</si>
  <si>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</si>
  <si>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</si>
  <si>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</si>
  <si>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</si>
  <si>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</si>
  <si>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</si>
  <si>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</si>
  <si>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</si>
  <si>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</si>
  <si>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</si>
  <si>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</si>
  <si>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</si>
  <si>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</si>
  <si>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</si>
  <si>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</si>
  <si>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</si>
  <si>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</si>
  <si>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</si>
  <si>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</si>
  <si>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</si>
  <si>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</si>
  <si>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</si>
  <si>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</si>
  <si>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</si>
  <si>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</si>
  <si>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</si>
  <si>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</si>
  <si>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</si>
  <si>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</si>
  <si>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</si>
  <si>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</si>
  <si>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</si>
  <si>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</si>
  <si>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</si>
  <si>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</si>
  <si>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</si>
  <si>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</si>
  <si>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</si>
  <si>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</si>
  <si>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</si>
  <si>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</si>
  <si>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</si>
  <si>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</si>
  <si>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</si>
  <si>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</si>
  <si>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</si>
  <si>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</si>
  <si>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</si>
  <si>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</si>
  <si>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</si>
  <si>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</si>
  <si>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</si>
  <si>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</si>
  <si>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</si>
  <si>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</si>
  <si>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</si>
  <si>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</si>
  <si>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</si>
  <si>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</si>
  <si>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</si>
  <si>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</si>
  <si>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</si>
  <si>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</si>
  <si>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</si>
  <si>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</si>
  <si>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</si>
  <si>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</si>
  <si>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</si>
  <si>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</si>
  <si>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</si>
  <si>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</si>
  <si>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</si>
  <si>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</si>
  <si>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</si>
  <si>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</si>
  <si>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</si>
  <si>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</si>
  <si>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</si>
  <si>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</si>
  <si>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</si>
  <si>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</si>
  <si>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</si>
  <si>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</si>
  <si>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</si>
  <si>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</si>
  <si>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</si>
  <si>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</si>
  <si>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</si>
  <si>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</si>
  <si>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</si>
  <si>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</si>
  <si>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</si>
  <si>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</si>
  <si>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</si>
  <si>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</si>
  <si>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</si>
  <si>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</si>
  <si>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</si>
  <si>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</si>
  <si>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</si>
  <si>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</si>
  <si>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</si>
  <si>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</si>
  <si>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</si>
  <si>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</si>
  <si>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</si>
  <si>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</si>
  <si>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</si>
  <si>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</si>
  <si>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</si>
  <si>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</si>
  <si>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</si>
  <si>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</si>
  <si>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</si>
  <si>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</si>
  <si>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</si>
  <si>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</si>
  <si>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</si>
  <si>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</si>
  <si>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</si>
  <si>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</si>
  <si>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</si>
  <si>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</si>
  <si>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</si>
  <si>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</si>
  <si>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</si>
  <si>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</si>
  <si>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</si>
  <si>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</si>
  <si>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</si>
  <si>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</si>
  <si>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</si>
  <si>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</si>
  <si>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</si>
  <si>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</si>
  <si>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</si>
  <si>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</si>
  <si>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</si>
  <si>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</si>
  <si>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</si>
  <si>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</si>
  <si>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</si>
  <si>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</si>
  <si>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</si>
  <si>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</si>
  <si>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</si>
  <si>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</si>
  <si>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</si>
  <si>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</si>
  <si>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</si>
  <si>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</si>
  <si>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</si>
  <si>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</si>
  <si>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</si>
  <si>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</si>
  <si>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</si>
  <si>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</si>
  <si>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</si>
  <si>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</si>
  <si>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</si>
  <si>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</si>
  <si>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</si>
  <si>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</si>
  <si>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</si>
  <si>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</si>
  <si>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</si>
  <si>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</si>
  <si>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</si>
  <si>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</si>
  <si>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</si>
  <si>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</si>
  <si>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</si>
  <si>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</si>
  <si>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</si>
  <si>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</si>
  <si>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</si>
  <si>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</si>
  <si>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</si>
  <si>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</si>
  <si>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</si>
  <si>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</si>
  <si>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</si>
  <si>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</si>
  <si>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</si>
  <si>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</si>
  <si>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</si>
  <si>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</si>
  <si>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</si>
  <si>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</si>
  <si>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</si>
  <si>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</si>
  <si>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</si>
  <si>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</si>
  <si>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</si>
  <si>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</si>
  <si>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</si>
  <si>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</si>
  <si>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</si>
  <si>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</si>
  <si>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</si>
  <si>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</si>
  <si>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</si>
  <si>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</si>
  <si>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</si>
  <si>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</si>
  <si>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</si>
  <si>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</si>
  <si>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</si>
  <si>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</si>
  <si>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</si>
  <si>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</si>
  <si>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</si>
  <si>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</si>
  <si>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</si>
  <si>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</si>
  <si>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</si>
  <si>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</si>
  <si>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</si>
  <si>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</si>
  <si>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</si>
  <si>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</si>
  <si>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</si>
  <si>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</si>
  <si>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</si>
  <si>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</si>
  <si>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</si>
  <si>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</si>
  <si>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</si>
  <si>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</si>
  <si>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</si>
  <si>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</si>
  <si>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</si>
  <si>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</si>
  <si>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</si>
  <si>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</si>
  <si>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</si>
  <si>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</si>
  <si>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</si>
  <si>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</si>
  <si>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</si>
  <si>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</si>
  <si>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</si>
  <si>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</si>
  <si>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</si>
  <si>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</si>
  <si>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</si>
  <si>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</si>
  <si>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</si>
  <si>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</si>
  <si>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</si>
  <si>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</si>
  <si>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</si>
  <si>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</si>
  <si>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</si>
  <si>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</si>
  <si>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</si>
  <si>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</si>
  <si>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</si>
  <si>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</si>
  <si>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</si>
  <si>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</si>
  <si>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</si>
  <si>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</si>
  <si>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</si>
  <si>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</si>
  <si>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</si>
  <si>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</si>
  <si>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</si>
  <si>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</si>
  <si>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</si>
  <si>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</si>
  <si>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</si>
  <si>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</si>
  <si>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</si>
  <si>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</si>
  <si>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</si>
  <si>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</si>
  <si>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</si>
  <si>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</si>
  <si>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</si>
  <si>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</si>
  <si>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</si>
  <si>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</si>
  <si>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</si>
  <si>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</si>
  <si>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</si>
  <si>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</si>
  <si>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</si>
  <si>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</si>
  <si>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</si>
  <si>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</si>
  <si>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</si>
  <si>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</si>
  <si>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</si>
  <si>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</si>
  <si>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</si>
  <si>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</si>
  <si>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</si>
  <si>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</si>
  <si>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</si>
  <si>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</si>
  <si>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</si>
  <si>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</si>
  <si>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</si>
  <si>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</si>
  <si>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</si>
  <si>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</si>
  <si>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</si>
  <si>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</si>
  <si>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</si>
  <si>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</si>
  <si>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</si>
  <si>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</si>
  <si>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</si>
  <si>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</si>
  <si>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</si>
  <si>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</si>
  <si>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</si>
  <si>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</si>
  <si>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</si>
  <si>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</si>
  <si>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</si>
  <si>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</si>
  <si>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</si>
  <si>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</si>
  <si>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</si>
  <si>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</si>
  <si>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</si>
  <si>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</si>
  <si>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</si>
  <si>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</si>
  <si>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</si>
  <si>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</si>
  <si>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</si>
  <si>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</si>
  <si>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</si>
  <si>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</si>
  <si>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</si>
  <si>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</si>
  <si>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</si>
  <si>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</si>
  <si>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</si>
  <si>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</si>
  <si>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</si>
  <si>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</si>
  <si>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</si>
  <si>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</si>
  <si>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</si>
  <si>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</si>
  <si>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</si>
  <si>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</si>
  <si>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</si>
  <si>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</si>
  <si>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</si>
  <si>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</si>
  <si>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</si>
  <si>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</si>
  <si>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</si>
  <si>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</si>
  <si>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</si>
  <si>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</si>
  <si>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</si>
  <si>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</si>
  <si>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</si>
  <si>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</si>
  <si>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</si>
  <si>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</si>
  <si>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</si>
  <si>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</si>
  <si>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</si>
  <si>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</si>
  <si>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</si>
  <si>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</si>
  <si>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</si>
  <si>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</si>
  <si>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</si>
  <si>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</si>
  <si>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</si>
  <si>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</si>
  <si>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</si>
  <si>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</si>
  <si>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</si>
  <si>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</si>
  <si>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</si>
  <si>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</si>
  <si>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</si>
  <si>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</si>
  <si>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</si>
  <si>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</si>
  <si>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</si>
  <si>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</si>
  <si>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</si>
  <si>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</si>
  <si>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</si>
  <si>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</si>
  <si>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</si>
  <si>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</si>
  <si>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</si>
  <si>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</si>
  <si>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</si>
  <si>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</si>
  <si>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</si>
  <si>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</si>
  <si>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</si>
  <si>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</si>
  <si>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</si>
  <si>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</si>
  <si>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</si>
  <si>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</si>
  <si>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</si>
  <si>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</si>
  <si>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</si>
  <si>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</si>
  <si>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</si>
  <si>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</si>
  <si>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</si>
  <si>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</si>
  <si>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</si>
  <si>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</si>
  <si>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</si>
  <si>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</si>
  <si>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</si>
  <si>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</si>
  <si>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</si>
  <si>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</si>
  <si>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</si>
  <si>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</si>
  <si>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</si>
  <si>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</si>
  <si>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</si>
  <si>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</si>
  <si>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</si>
  <si>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</si>
  <si>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</si>
  <si>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</si>
  <si>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</si>
  <si>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</si>
  <si>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</si>
  <si>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</si>
  <si>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</si>
  <si>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</si>
  <si>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</si>
  <si>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</si>
  <si>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</si>
  <si>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</si>
  <si>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</si>
  <si>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</si>
  <si>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</si>
  <si>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</si>
  <si>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</si>
  <si>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</si>
  <si>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</si>
  <si>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</si>
  <si>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</si>
  <si>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</si>
  <si>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</si>
  <si>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</si>
  <si>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</si>
  <si>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</si>
  <si>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</si>
  <si>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</si>
  <si>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</si>
  <si>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</si>
  <si>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</si>
  <si>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</si>
  <si>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</si>
  <si>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</si>
  <si>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</si>
  <si>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</si>
  <si>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</si>
  <si>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</si>
  <si>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</si>
  <si>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</si>
  <si>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</si>
  <si>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</si>
  <si>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</si>
  <si>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</si>
  <si>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</si>
  <si>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</si>
  <si>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</si>
  <si>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</si>
  <si>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</si>
  <si>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</si>
  <si>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</si>
  <si>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</si>
  <si>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</si>
  <si>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</si>
  <si>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</si>
  <si>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</si>
  <si>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</si>
  <si>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</si>
  <si>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</si>
  <si>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</si>
  <si>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</si>
  <si>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</si>
  <si>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</si>
  <si>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</si>
  <si>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</si>
  <si>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</si>
  <si>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</si>
  <si>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</si>
  <si>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</si>
  <si>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</si>
  <si>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</si>
  <si>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</si>
  <si>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</si>
  <si>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</si>
  <si>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</si>
  <si>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</si>
  <si>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</si>
  <si>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</si>
  <si>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</si>
  <si>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</si>
  <si>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</si>
  <si>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</si>
  <si>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</si>
  <si>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</si>
  <si>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</si>
  <si>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</si>
  <si>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</si>
  <si>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</si>
  <si>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</si>
  <si>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</si>
  <si>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</si>
  <si>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</si>
  <si>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</si>
  <si>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</si>
  <si>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</si>
  <si>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</si>
  <si>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</si>
  <si>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</si>
  <si>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</si>
  <si>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</si>
  <si>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</si>
  <si>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</si>
  <si>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</si>
  <si>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</si>
  <si>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</si>
  <si>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</si>
  <si>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</si>
  <si>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</si>
  <si>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</si>
  <si>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</si>
  <si>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</si>
  <si>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</si>
  <si>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</si>
  <si>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</si>
  <si>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</si>
  <si>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</si>
  <si>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</si>
  <si>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</si>
  <si>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</si>
  <si>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</si>
  <si>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</si>
  <si>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</si>
  <si>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</si>
  <si>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</si>
  <si>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</si>
  <si>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</si>
  <si>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</si>
  <si>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</si>
  <si>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</si>
  <si>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</si>
  <si>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</si>
  <si>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</si>
  <si>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</si>
  <si>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</si>
  <si>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</si>
  <si>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</si>
  <si>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</si>
  <si>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</si>
  <si>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</si>
  <si>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</si>
  <si>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</si>
  <si>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</si>
  <si>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</si>
  <si>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</si>
  <si>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</si>
  <si>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</si>
  <si>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</si>
  <si>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</si>
  <si>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</si>
  <si>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</si>
  <si>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</si>
  <si>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</si>
  <si>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</si>
  <si>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</si>
  <si>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</si>
  <si>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</si>
  <si>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</si>
  <si>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</si>
  <si>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</si>
  <si>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</si>
  <si>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</si>
  <si>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</si>
  <si>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</si>
  <si>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</si>
  <si>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</si>
  <si>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</si>
  <si>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</si>
  <si>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</si>
  <si>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</si>
  <si>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</si>
  <si>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</si>
  <si>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</si>
  <si>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</si>
  <si>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</si>
  <si>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</si>
  <si>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</si>
  <si>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</si>
  <si>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</si>
  <si>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</si>
  <si>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</si>
  <si>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</si>
  <si>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</si>
  <si>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</si>
  <si>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</si>
  <si>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</si>
  <si>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</si>
  <si>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</si>
  <si>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</si>
  <si>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</si>
  <si>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</si>
  <si>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</si>
  <si>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</si>
  <si>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</si>
  <si>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</si>
  <si>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</si>
  <si>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</si>
  <si>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</si>
  <si>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</si>
  <si>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</si>
  <si>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</si>
  <si>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</si>
  <si>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</si>
  <si>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</si>
  <si>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</si>
  <si>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</si>
  <si>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</si>
  <si>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</si>
  <si>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</si>
  <si>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</si>
  <si>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</si>
  <si>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</si>
  <si>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</si>
  <si>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</si>
  <si>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</si>
  <si>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</si>
  <si>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</si>
  <si>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</si>
  <si>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</si>
  <si>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</si>
  <si>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</si>
  <si>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</si>
  <si>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</si>
  <si>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</si>
  <si>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</si>
  <si>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</si>
  <si>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</si>
  <si>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</si>
  <si>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</si>
  <si>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</si>
  <si>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</si>
  <si>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</si>
  <si>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</si>
  <si>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</si>
  <si>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</si>
  <si>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</si>
  <si>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</si>
  <si>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</si>
  <si>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</si>
  <si>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</si>
  <si>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</si>
  <si>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</si>
  <si>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</si>
  <si>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</si>
  <si>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</si>
  <si>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</si>
  <si>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</si>
  <si>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</si>
  <si>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</si>
  <si>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</si>
  <si>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</si>
  <si>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</si>
  <si>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</si>
  <si>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</si>
  <si>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</si>
  <si>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</si>
  <si>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</si>
  <si>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</si>
  <si>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</si>
  <si>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</si>
  <si>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</si>
  <si>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</si>
  <si>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</si>
  <si>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</si>
  <si>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</si>
  <si>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</si>
  <si>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</si>
  <si>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</si>
  <si>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</si>
  <si>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</si>
  <si>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</si>
  <si>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</si>
  <si>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</si>
  <si>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</si>
  <si>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</si>
  <si>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</si>
  <si>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</si>
  <si>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</si>
  <si>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</si>
  <si>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</si>
  <si>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</si>
  <si>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</si>
  <si>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</si>
  <si>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</si>
  <si>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</si>
  <si>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</si>
  <si>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</si>
  <si>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</si>
  <si>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</si>
  <si>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</si>
  <si>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</si>
  <si>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</si>
  <si>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</si>
  <si>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</si>
  <si>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</si>
  <si>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</si>
  <si>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</si>
  <si>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</si>
  <si>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</si>
  <si>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</si>
  <si>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</si>
  <si>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</si>
  <si>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</si>
  <si>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</si>
  <si>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</si>
  <si>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</si>
  <si>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</si>
  <si>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</si>
  <si>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</si>
  <si>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</si>
  <si>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</si>
  <si>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</si>
  <si>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</si>
  <si>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</si>
  <si>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</si>
  <si>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</si>
  <si>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</si>
  <si>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</si>
  <si>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</si>
  <si>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</si>
  <si>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</si>
  <si>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</si>
  <si>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</si>
  <si>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</si>
  <si>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</si>
  <si>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</si>
  <si>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</si>
  <si>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</si>
  <si>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</si>
  <si>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</si>
  <si>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</si>
  <si>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</si>
  <si>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</si>
  <si>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</si>
  <si>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</si>
  <si>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</si>
  <si>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</si>
  <si>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</si>
  <si>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</si>
  <si>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</si>
  <si>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</si>
  <si>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</si>
  <si>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</si>
  <si>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</si>
  <si>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</si>
  <si>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</si>
  <si>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</si>
  <si>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</si>
  <si>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</si>
  <si>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</si>
  <si>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</si>
  <si>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</si>
  <si>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</si>
  <si>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</si>
  <si>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</si>
  <si>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</si>
  <si>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</si>
  <si>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</si>
  <si>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</si>
  <si>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</si>
  <si>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</si>
  <si>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</si>
  <si>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</si>
  <si>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</si>
  <si>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</si>
  <si>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</si>
  <si>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</si>
  <si>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</si>
  <si>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</si>
  <si>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</si>
  <si>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</si>
  <si>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</si>
  <si>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</si>
  <si>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</si>
  <si>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</si>
  <si>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</si>
  <si>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</si>
  <si>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</si>
  <si>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</si>
  <si>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</si>
  <si>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</si>
  <si>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</si>
  <si>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</si>
  <si>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</si>
  <si>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</si>
  <si>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</si>
  <si>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</si>
  <si>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</si>
  <si>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</si>
  <si>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</si>
  <si>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</si>
  <si>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</si>
  <si>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</si>
  <si>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</si>
  <si>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</si>
  <si>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</si>
  <si>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</si>
  <si>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</si>
  <si>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</si>
  <si>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</si>
  <si>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</si>
  <si>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</si>
  <si>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</si>
  <si>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</si>
  <si>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</si>
  <si>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</si>
  <si>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</si>
  <si>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</si>
  <si>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</si>
  <si>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</si>
  <si>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</si>
  <si>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</si>
  <si>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</si>
  <si>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</si>
  <si>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</si>
  <si>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</si>
  <si>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</si>
  <si>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</si>
  <si>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</si>
  <si>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</si>
  <si>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</si>
  <si>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</si>
  <si>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</si>
  <si>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</si>
  <si>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</si>
  <si>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</si>
  <si>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</si>
  <si>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</si>
  <si>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</si>
  <si>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</si>
  <si>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</si>
  <si>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</si>
  <si>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</si>
  <si>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</si>
  <si>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</si>
  <si>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</si>
  <si>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</si>
  <si>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</si>
  <si>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</si>
  <si>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</si>
  <si>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</si>
  <si>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</si>
  <si>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</si>
  <si>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</si>
  <si>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</si>
  <si>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</si>
  <si>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</si>
  <si>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</si>
  <si>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</si>
  <si>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</si>
  <si>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</si>
  <si>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</si>
  <si>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</si>
  <si>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</si>
  <si>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</si>
  <si>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</si>
  <si>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</si>
  <si>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</si>
  <si>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</si>
  <si>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</si>
  <si>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</si>
  <si>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</si>
  <si>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</si>
  <si>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</si>
  <si>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</si>
  <si>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</si>
  <si>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</si>
  <si>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</si>
  <si>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</si>
  <si>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</si>
  <si>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</si>
  <si>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</si>
  <si>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</si>
  <si>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</si>
  <si>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</si>
  <si>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</si>
  <si>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</si>
  <si>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</si>
  <si>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</si>
  <si>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</si>
  <si>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</si>
  <si>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</si>
  <si>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</si>
  <si>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</si>
  <si>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</si>
  <si>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</si>
  <si>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</si>
  <si>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</si>
  <si>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</si>
  <si>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</si>
  <si>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</si>
  <si>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</si>
  <si>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</si>
  <si>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</si>
  <si>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</si>
  <si>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</si>
  <si>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</si>
  <si>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</si>
  <si>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</si>
  <si>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</si>
  <si>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</si>
  <si>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</si>
  <si>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</si>
  <si>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</si>
  <si>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</si>
  <si>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</si>
  <si>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</si>
  <si>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</si>
  <si>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</si>
  <si>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</si>
  <si>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</si>
  <si>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</si>
  <si>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</si>
  <si>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</si>
  <si>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</si>
  <si>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</si>
  <si>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</si>
  <si>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</si>
  <si>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</si>
  <si>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</si>
  <si>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</si>
  <si>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</si>
  <si>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</si>
  <si>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</si>
  <si>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</si>
  <si>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</si>
  <si>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</si>
  <si>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</si>
  <si>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</si>
  <si>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</si>
  <si>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</si>
  <si>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</si>
  <si>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</si>
  <si>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</si>
  <si>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</si>
  <si>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</si>
  <si>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</si>
  <si>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</si>
  <si>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</si>
  <si>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</si>
  <si>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</si>
  <si>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</si>
  <si>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</si>
  <si>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</si>
  <si>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</si>
  <si>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</si>
  <si>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</si>
  <si>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</si>
  <si>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</si>
  <si>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</si>
  <si>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</si>
  <si>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</si>
  <si>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</si>
  <si>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</si>
  <si>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</si>
  <si>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</si>
  <si>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</si>
  <si>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</si>
  <si>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</si>
  <si>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</si>
  <si>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</si>
  <si>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</si>
  <si>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</si>
  <si>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</si>
  <si>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</si>
  <si>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</si>
  <si>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</si>
  <si>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</si>
  <si>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</si>
  <si>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</si>
  <si>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</si>
  <si>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</si>
  <si>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</si>
  <si>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</si>
  <si>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</si>
  <si>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</si>
  <si>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</si>
  <si>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</si>
  <si>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</si>
  <si>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</si>
  <si>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</si>
  <si>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</si>
  <si>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</si>
  <si>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</si>
  <si>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</si>
  <si>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</si>
  <si>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</si>
  <si>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</si>
  <si>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</si>
  <si>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</si>
  <si>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</si>
  <si>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</si>
  <si>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</si>
  <si>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</si>
  <si>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</si>
  <si>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</si>
  <si>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</si>
  <si>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</si>
  <si>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</si>
  <si>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</si>
  <si>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</si>
  <si>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</si>
  <si>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</si>
  <si>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</si>
  <si>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</si>
  <si>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</si>
  <si>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</si>
  <si>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</si>
  <si>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</si>
  <si>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</si>
  <si>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</si>
  <si>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</si>
  <si>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</si>
  <si>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</si>
  <si>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</si>
  <si>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</si>
  <si>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</si>
  <si>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</si>
  <si>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</si>
  <si>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</si>
  <si>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</si>
  <si>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</si>
  <si>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</si>
  <si>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</si>
  <si>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</si>
  <si>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</si>
  <si>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</si>
  <si>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</si>
  <si>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</si>
  <si>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</si>
  <si>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</si>
  <si>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</si>
  <si>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</si>
  <si>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</si>
  <si>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</si>
  <si>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</si>
  <si>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</si>
  <si>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</si>
  <si>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</si>
  <si>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</si>
  <si>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</si>
  <si>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</si>
  <si>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</si>
  <si>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</si>
  <si>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</si>
  <si>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</si>
  <si>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</si>
  <si>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</si>
  <si>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</si>
  <si>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</si>
  <si>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</si>
  <si>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</si>
  <si>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</si>
  <si>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</si>
  <si>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</si>
  <si>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</si>
  <si>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</si>
  <si>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</si>
  <si>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</si>
  <si>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</si>
  <si>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</si>
  <si>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</si>
  <si>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</si>
  <si>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</si>
  <si>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</si>
  <si>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</si>
  <si>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</si>
  <si>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</si>
  <si>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</si>
  <si>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</si>
  <si>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</si>
  <si>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</si>
  <si>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</si>
  <si>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</si>
  <si>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</si>
  <si>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</si>
  <si>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</si>
  <si>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</si>
  <si>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</si>
  <si>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</si>
  <si>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</si>
  <si>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</si>
  <si>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</si>
  <si>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</si>
  <si>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</si>
  <si>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</si>
  <si>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</si>
  <si>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</si>
  <si>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</si>
  <si>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</si>
  <si>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</si>
  <si>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</si>
  <si>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</si>
  <si>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</si>
  <si>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</si>
  <si>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</si>
  <si>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</si>
  <si>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</si>
  <si>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</si>
  <si>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</si>
  <si>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</si>
  <si>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</si>
  <si>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</si>
  <si>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</si>
  <si>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</si>
  <si>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</si>
  <si>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</si>
  <si>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</si>
  <si>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</si>
  <si>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</si>
  <si>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</si>
  <si>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</si>
  <si>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</si>
  <si>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</si>
  <si>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</si>
  <si>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</si>
  <si>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</si>
  <si>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</si>
  <si>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</si>
  <si>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</si>
  <si>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</si>
  <si>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</si>
  <si>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</si>
  <si>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</si>
  <si>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</si>
  <si>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</si>
  <si>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</si>
  <si>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</si>
  <si>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</si>
  <si>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</si>
  <si>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</si>
  <si>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</si>
  <si>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</si>
  <si>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</si>
  <si>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</si>
  <si>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</si>
  <si>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</si>
  <si>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</si>
  <si>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</si>
  <si>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</si>
  <si>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</si>
  <si>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</si>
  <si>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</si>
  <si>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</si>
  <si>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</si>
  <si>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</si>
  <si>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</si>
  <si>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</si>
  <si>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</si>
  <si>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</si>
  <si>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</si>
  <si>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</si>
  <si>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</si>
  <si>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</si>
  <si>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</si>
  <si>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</si>
  <si>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</si>
  <si>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</si>
  <si>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</si>
  <si>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</si>
  <si>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</si>
  <si>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</si>
  <si>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</si>
  <si>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</si>
  <si>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</si>
  <si>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</si>
  <si>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</si>
  <si>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</si>
  <si>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</si>
  <si>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</si>
  <si>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</si>
  <si>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</si>
  <si>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</si>
  <si>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</si>
  <si>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</si>
  <si>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</si>
  <si>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</si>
  <si>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</si>
  <si>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</si>
  <si>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</si>
  <si>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</si>
  <si>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</si>
  <si>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</si>
  <si>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</si>
  <si>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</si>
  <si>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</si>
  <si>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</si>
  <si>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</si>
  <si>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</si>
  <si>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</si>
  <si>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</si>
  <si>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</si>
  <si>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</si>
  <si>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</si>
  <si>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</si>
  <si>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</si>
  <si>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</si>
  <si>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</si>
  <si>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</si>
  <si>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</si>
  <si>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</si>
  <si>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</si>
  <si>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</si>
  <si>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</si>
  <si>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</si>
  <si>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</si>
  <si>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</si>
  <si>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</si>
  <si>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</si>
  <si>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</si>
  <si>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</si>
  <si>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</si>
  <si>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</si>
  <si>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</si>
  <si>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</si>
  <si>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</si>
  <si>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</si>
  <si>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</si>
  <si>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</si>
  <si>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</si>
  <si>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</si>
  <si>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</si>
  <si>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</si>
  <si>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</si>
  <si>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</si>
  <si>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</si>
  <si>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</si>
  <si>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</si>
  <si>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</si>
  <si>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</si>
  <si>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</si>
  <si>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</si>
  <si>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</si>
  <si>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</si>
  <si>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</si>
  <si>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</si>
  <si>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</si>
  <si>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</si>
  <si>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</si>
  <si>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</si>
  <si>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</si>
  <si>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</si>
  <si>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</si>
  <si>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</si>
  <si>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</si>
  <si>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</si>
  <si>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</si>
  <si>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</si>
  <si>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</si>
  <si>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</si>
  <si>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</si>
  <si>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</si>
  <si>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</si>
  <si>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</si>
  <si>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</si>
  <si>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</si>
  <si>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</si>
  <si>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</si>
  <si>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</si>
  <si>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</si>
  <si>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</si>
  <si>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</si>
  <si>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</si>
  <si>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</si>
  <si>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</si>
  <si>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</si>
  <si>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</si>
  <si>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</si>
  <si>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</si>
  <si>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</si>
  <si>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</si>
  <si>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</si>
  <si>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</si>
  <si>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</si>
  <si>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</si>
  <si>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</si>
  <si>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</si>
  <si>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</si>
  <si>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</si>
  <si>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</si>
  <si>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</si>
  <si>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</si>
  <si>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</si>
  <si>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</si>
  <si>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</si>
  <si>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</si>
  <si>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</si>
  <si>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</si>
  <si>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</si>
  <si>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</si>
  <si>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</si>
  <si>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</si>
  <si>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</si>
  <si>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</si>
  <si>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</si>
  <si>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</si>
  <si>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</si>
  <si>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</si>
  <si>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</si>
  <si>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</si>
  <si>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</si>
  <si>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</si>
  <si>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</si>
  <si>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</si>
  <si>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</si>
  <si>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</si>
  <si>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</si>
  <si>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</si>
  <si>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</si>
  <si>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</si>
  <si>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</si>
  <si>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</si>
  <si>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</si>
  <si>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</si>
  <si>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</si>
  <si>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</si>
  <si>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</si>
  <si>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</si>
  <si>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</si>
  <si>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</si>
  <si>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</si>
  <si>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</si>
  <si>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</si>
  <si>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</si>
  <si>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</si>
  <si>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</si>
  <si>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</si>
  <si>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</si>
  <si>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</si>
  <si>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</si>
  <si>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</si>
  <si>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</si>
  <si>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</si>
  <si>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</si>
  <si>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</si>
  <si>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</si>
  <si>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</si>
  <si>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</si>
  <si>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</si>
  <si>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</si>
  <si>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</si>
  <si>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</si>
  <si>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</si>
  <si>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</si>
  <si>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</si>
  <si>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</si>
  <si>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</si>
  <si>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</si>
  <si>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</si>
  <si>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</si>
  <si>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</si>
  <si>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</si>
  <si>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</si>
  <si>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</si>
  <si>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</si>
  <si>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</si>
  <si>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</si>
  <si>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</si>
  <si>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</si>
  <si>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</si>
  <si>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</si>
  <si>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</si>
  <si>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</si>
  <si>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</si>
  <si>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</si>
  <si>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</si>
  <si>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</si>
  <si>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</si>
  <si>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</si>
  <si>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</si>
  <si>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</si>
  <si>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</si>
  <si>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</si>
  <si>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</si>
  <si>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</si>
  <si>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</si>
  <si>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</si>
  <si>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</si>
  <si>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</si>
  <si>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</si>
  <si>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</si>
  <si>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</si>
  <si>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</si>
  <si>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</si>
  <si>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</si>
  <si>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</si>
  <si>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</si>
  <si>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</si>
  <si>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</si>
  <si>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</si>
  <si>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</si>
  <si>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</si>
  <si>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</si>
  <si>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</si>
  <si>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</si>
  <si>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</si>
  <si>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</si>
  <si>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</si>
  <si>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</si>
  <si>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</si>
  <si>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</si>
  <si>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</si>
  <si>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</si>
  <si>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</si>
  <si>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</si>
  <si>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</si>
  <si>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</si>
  <si>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</si>
  <si>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</si>
  <si>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</si>
  <si>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</si>
  <si>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</si>
  <si>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</si>
  <si>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</si>
  <si>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</si>
  <si>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</si>
  <si>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</si>
  <si>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</si>
  <si>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</si>
  <si>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</si>
  <si>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</si>
  <si>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</si>
  <si>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</si>
  <si>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</si>
  <si>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</si>
  <si>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</si>
  <si>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</si>
  <si>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</si>
  <si>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</si>
  <si>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</si>
  <si>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</si>
  <si>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</si>
  <si>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</si>
  <si>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</si>
  <si>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</si>
  <si>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</si>
  <si>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</si>
  <si>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</si>
  <si>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</si>
  <si>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</si>
  <si>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</si>
  <si>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</si>
  <si>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</si>
  <si>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</si>
  <si>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</si>
  <si>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</si>
  <si>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</si>
  <si>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</si>
  <si>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</si>
  <si>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</si>
  <si>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</si>
  <si>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</si>
  <si>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</si>
  <si>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</si>
  <si>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</si>
  <si>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</si>
  <si>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</si>
  <si>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</si>
  <si>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</si>
  <si>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</si>
  <si>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</si>
  <si>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</si>
  <si>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</si>
  <si>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</si>
  <si>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</si>
  <si>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</si>
  <si>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</si>
  <si>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</si>
  <si>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</si>
  <si>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</si>
  <si>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</si>
  <si>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</si>
  <si>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</si>
  <si>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</si>
  <si>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</si>
  <si>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</si>
  <si>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</si>
  <si>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</si>
  <si>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</si>
  <si>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</si>
  <si>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</si>
  <si>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</si>
  <si>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</si>
  <si>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</si>
  <si>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</si>
  <si>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</si>
  <si>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</si>
  <si>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</si>
  <si>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</si>
  <si>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</si>
  <si>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</si>
  <si>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</si>
  <si>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</si>
  <si>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</si>
  <si>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</si>
  <si>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</si>
  <si>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</si>
  <si>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</si>
  <si>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</si>
  <si>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</si>
  <si>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</si>
  <si>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</si>
  <si>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</si>
  <si>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</si>
  <si>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</si>
  <si>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</si>
  <si>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</si>
  <si>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</si>
  <si>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</si>
  <si>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</si>
  <si>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</si>
  <si>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</si>
  <si>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</si>
  <si>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</si>
  <si>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</si>
  <si>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</si>
  <si>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</si>
  <si>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</si>
  <si>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</si>
  <si>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</si>
  <si>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</si>
  <si>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</si>
  <si>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</si>
  <si>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</si>
  <si>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</si>
  <si>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</si>
  <si>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</si>
  <si>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</si>
  <si>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</si>
  <si>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</si>
  <si>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</si>
  <si>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</si>
  <si>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</si>
  <si>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</si>
  <si>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</si>
  <si>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</si>
  <si>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</si>
  <si>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</si>
  <si>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</si>
  <si>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</si>
  <si>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</si>
  <si>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</si>
  <si>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</si>
  <si>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</si>
  <si>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</si>
  <si>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</si>
  <si>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</si>
  <si>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</si>
  <si>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</si>
  <si>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</si>
  <si>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</si>
  <si>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</si>
  <si>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</si>
  <si>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</si>
  <si>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</si>
  <si>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</si>
  <si>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</si>
  <si>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</si>
  <si>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</si>
  <si>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</si>
  <si>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</si>
  <si>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</si>
  <si>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</si>
  <si>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</si>
  <si>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</si>
  <si>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</si>
  <si>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</si>
  <si>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</si>
  <si>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</si>
  <si>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</si>
  <si>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</si>
  <si>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</si>
  <si>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</si>
  <si>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</si>
  <si>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</si>
  <si>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</si>
  <si>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</si>
  <si>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</si>
  <si>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</si>
  <si>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</si>
  <si>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</si>
  <si>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</si>
  <si>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</si>
  <si>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</si>
  <si>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</si>
  <si>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</si>
  <si>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</si>
  <si>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</si>
  <si>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</si>
  <si>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</si>
  <si>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</si>
  <si>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</si>
  <si>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</si>
  <si>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</si>
  <si>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</si>
  <si>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</si>
  <si>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</si>
  <si>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</si>
  <si>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</si>
  <si>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</si>
  <si>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</si>
  <si>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</si>
  <si>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</si>
  <si>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</si>
  <si>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</si>
  <si>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</si>
  <si>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</si>
  <si>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</si>
  <si>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</si>
  <si>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</si>
  <si>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</si>
  <si>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</si>
  <si>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</si>
  <si>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</si>
  <si>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</si>
  <si>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</si>
  <si>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</si>
  <si>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</si>
  <si>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</si>
  <si>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</si>
  <si>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</si>
  <si>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</si>
  <si>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</si>
  <si>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</si>
  <si>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</si>
  <si>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</si>
  <si>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</si>
  <si>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</si>
  <si>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</si>
  <si>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</si>
  <si>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</si>
  <si>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</si>
  <si>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</si>
  <si>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</si>
  <si>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</si>
  <si>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</si>
  <si>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</si>
  <si>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</si>
  <si>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</si>
  <si>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</si>
  <si>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</si>
  <si>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</si>
  <si>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</si>
  <si>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</si>
  <si>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</si>
  <si>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</si>
  <si>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</si>
  <si>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</si>
  <si>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</si>
  <si>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</si>
  <si>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</si>
  <si>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</si>
  <si>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</si>
  <si>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</si>
  <si>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</si>
  <si>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</si>
  <si>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</si>
  <si>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</si>
  <si>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</si>
  <si>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</si>
  <si>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</si>
  <si>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</si>
  <si>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</si>
  <si>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</si>
  <si>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</si>
  <si>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</si>
  <si>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</si>
  <si>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</si>
  <si>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</si>
  <si>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</si>
  <si>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</si>
  <si>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</si>
  <si>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</si>
  <si>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</si>
  <si>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</si>
  <si>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</si>
  <si>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</si>
  <si>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</si>
  <si>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</si>
  <si>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</si>
  <si>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</si>
  <si>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</si>
  <si>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</si>
  <si>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</si>
  <si>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</si>
  <si>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</si>
  <si>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</si>
  <si>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</si>
  <si>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</si>
  <si>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</si>
  <si>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</si>
  <si>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</si>
  <si>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</si>
  <si>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</si>
  <si>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</si>
  <si>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</si>
  <si>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</si>
  <si>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</si>
  <si>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</si>
  <si>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</si>
  <si>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</si>
  <si>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</si>
  <si>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</si>
  <si>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</si>
  <si>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</si>
  <si>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</si>
  <si>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</si>
  <si>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</si>
  <si>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</si>
  <si>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</si>
  <si>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</si>
  <si>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</si>
  <si>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</si>
  <si>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</si>
  <si>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</si>
  <si>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</si>
  <si>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</si>
  <si>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</si>
  <si>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</si>
  <si>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</si>
  <si>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</si>
  <si>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</si>
  <si>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</si>
  <si>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</si>
  <si>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</si>
  <si>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</si>
  <si>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</si>
  <si>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</si>
  <si>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</si>
  <si>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</si>
  <si>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</si>
  <si>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</si>
  <si>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</si>
  <si>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</si>
  <si>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</si>
  <si>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</si>
  <si>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</si>
  <si>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</si>
  <si>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</si>
  <si>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</si>
  <si>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</si>
  <si>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</si>
  <si>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</si>
  <si>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</si>
  <si>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</si>
  <si>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</si>
  <si>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</si>
  <si>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</si>
  <si>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</si>
  <si>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</si>
  <si>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</si>
  <si>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</si>
  <si>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</si>
  <si>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</si>
  <si>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</si>
  <si>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</si>
  <si>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</si>
  <si>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</si>
  <si>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</si>
  <si>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</si>
  <si>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</si>
  <si>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</si>
  <si>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</si>
  <si>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</si>
  <si>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</si>
  <si>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</si>
  <si>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</si>
  <si>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</si>
  <si>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</si>
  <si>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</si>
  <si>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</si>
  <si>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</si>
  <si>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</si>
  <si>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</si>
  <si>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</si>
  <si>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</si>
  <si>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</si>
  <si>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</si>
  <si>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</si>
  <si>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</si>
  <si>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</si>
  <si>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</si>
  <si>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</si>
  <si>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</si>
  <si>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</si>
  <si>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</si>
  <si>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</si>
  <si>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</si>
  <si>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</si>
  <si>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</si>
  <si>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</si>
  <si>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</si>
  <si>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</si>
  <si>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</si>
  <si>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</si>
  <si>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</si>
  <si>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</si>
  <si>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</si>
  <si>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</si>
  <si>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</si>
  <si>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</si>
  <si>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</si>
  <si>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</si>
  <si>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</si>
  <si>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</si>
  <si>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</si>
  <si>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</si>
  <si>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</si>
  <si>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</si>
  <si>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</si>
  <si>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</si>
  <si>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</si>
  <si>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</si>
  <si>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</si>
  <si>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</si>
  <si>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</si>
  <si>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</si>
  <si>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</si>
  <si>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</si>
  <si>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</si>
  <si>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</si>
  <si>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</si>
  <si>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</si>
  <si>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</si>
  <si>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</si>
  <si>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</si>
  <si>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</si>
  <si>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</si>
  <si>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</si>
  <si>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</si>
  <si>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</si>
  <si>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</si>
  <si>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</si>
  <si>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</si>
  <si>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</si>
  <si>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</si>
  <si>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</si>
  <si>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</si>
  <si>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</si>
  <si>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</si>
  <si>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</si>
  <si>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</si>
  <si>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</si>
  <si>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</si>
  <si>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</si>
  <si>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</si>
  <si>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</si>
  <si>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</si>
  <si>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</si>
  <si>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</si>
  <si>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</si>
  <si>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</si>
  <si>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</si>
  <si>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</si>
  <si>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</si>
  <si>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</si>
  <si>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</si>
  <si>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</si>
  <si>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</si>
  <si>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</si>
  <si>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</si>
  <si>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</si>
  <si>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</si>
  <si>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</si>
  <si>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</si>
  <si>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</si>
  <si>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</si>
  <si>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</si>
  <si>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</si>
  <si>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</si>
  <si>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</si>
  <si>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</si>
  <si>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</si>
  <si>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</si>
  <si>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</si>
  <si>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</si>
  <si>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</si>
  <si>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</si>
  <si>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</si>
  <si>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</si>
  <si>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</si>
  <si>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</si>
  <si>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</si>
  <si>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</si>
  <si>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</si>
  <si>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</si>
  <si>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</si>
  <si>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</si>
  <si>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</si>
  <si>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</si>
  <si>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</si>
  <si>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</si>
  <si>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</si>
  <si>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</si>
  <si>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</si>
  <si>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</si>
  <si>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</si>
  <si>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</si>
  <si>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</si>
  <si>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</si>
  <si>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</si>
  <si>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</si>
  <si>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</si>
  <si>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</si>
  <si>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</si>
  <si>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</si>
  <si>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</si>
  <si>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</si>
  <si>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</si>
  <si>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</si>
  <si>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</si>
  <si>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</si>
  <si>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</si>
  <si>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</si>
  <si>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</si>
  <si>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</si>
  <si>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</si>
  <si>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</si>
  <si>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</si>
  <si>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</si>
  <si>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</si>
  <si>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</si>
  <si>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</si>
  <si>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</si>
  <si>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</si>
  <si>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</si>
  <si>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</si>
  <si>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</si>
  <si>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</si>
  <si>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</si>
  <si>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</si>
  <si>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</si>
  <si>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</si>
  <si>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</si>
  <si>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</si>
  <si>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</si>
  <si>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</si>
  <si>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</si>
  <si>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</si>
  <si>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</si>
  <si>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</si>
  <si>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</si>
  <si>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</si>
  <si>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</si>
  <si>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</si>
  <si>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</si>
  <si>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</si>
  <si>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</si>
  <si>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</si>
  <si>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</si>
  <si>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</si>
  <si>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</si>
  <si>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</si>
  <si>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</si>
  <si>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</si>
  <si>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</si>
  <si>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</si>
  <si>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</si>
  <si>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</si>
  <si>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</si>
  <si>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</si>
  <si>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</si>
  <si>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</si>
  <si>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</si>
  <si>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</si>
  <si>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</si>
  <si>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</si>
  <si>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</si>
  <si>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</si>
  <si>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</si>
  <si>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</si>
  <si>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</si>
  <si>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</si>
  <si>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</si>
  <si>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</si>
  <si>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</si>
  <si>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</si>
  <si>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</si>
  <si>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</si>
  <si>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</si>
  <si>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</si>
  <si>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</si>
  <si>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</si>
  <si>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</si>
  <si>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</si>
  <si>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</si>
  <si>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</si>
  <si>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</si>
  <si>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</si>
  <si>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</si>
  <si>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</si>
  <si>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</si>
  <si>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</si>
  <si>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</si>
  <si>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</si>
  <si>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</si>
  <si>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</si>
  <si>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</si>
  <si>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</si>
  <si>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</si>
  <si>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</si>
  <si>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</si>
  <si>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</si>
  <si>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</si>
  <si>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</si>
  <si>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</si>
  <si>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</si>
  <si>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</si>
  <si>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</si>
  <si>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</si>
  <si>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</si>
  <si>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</si>
  <si>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</si>
  <si>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</si>
  <si>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</si>
  <si>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</si>
  <si>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</si>
  <si>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</si>
  <si>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</si>
  <si>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</si>
  <si>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</si>
  <si>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</si>
  <si>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</si>
  <si>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</si>
  <si>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</si>
  <si>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</si>
  <si>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</si>
  <si>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</si>
  <si>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</si>
  <si>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</si>
  <si>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</si>
  <si>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</si>
  <si>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</si>
  <si>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</si>
  <si>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</si>
  <si>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</si>
  <si>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</si>
  <si>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</si>
  <si>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</si>
  <si>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</si>
  <si>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</si>
  <si>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</si>
  <si>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</si>
  <si>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</si>
  <si>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</si>
  <si>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</si>
  <si>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</si>
  <si>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</si>
  <si>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</si>
  <si>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</si>
  <si>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</si>
  <si>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</si>
  <si>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</si>
  <si>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</si>
  <si>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</si>
  <si>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</si>
  <si>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</si>
  <si>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</si>
  <si>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</si>
  <si>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</si>
  <si>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</si>
  <si>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</si>
  <si>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</si>
  <si>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</si>
  <si>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</si>
  <si>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</si>
  <si>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</si>
  <si>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</si>
  <si>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</si>
  <si>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</si>
  <si>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</si>
  <si>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</si>
  <si>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</si>
  <si>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</si>
  <si>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</si>
  <si>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</si>
  <si>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</si>
  <si>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</si>
  <si>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</si>
  <si>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</si>
  <si>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</si>
  <si>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</si>
  <si>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</si>
  <si>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</si>
  <si>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</si>
  <si>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</si>
  <si>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</si>
  <si>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</si>
  <si>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</si>
  <si>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</si>
  <si>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</si>
  <si>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</si>
  <si>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</si>
  <si>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</si>
  <si>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</si>
  <si>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</si>
  <si>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</si>
  <si>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</si>
  <si>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</si>
  <si>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</si>
  <si>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</si>
  <si>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</si>
  <si>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</si>
  <si>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</si>
  <si>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</si>
  <si>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</si>
  <si>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</si>
  <si>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</si>
  <si>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</si>
  <si>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</si>
  <si>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</si>
  <si>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</si>
  <si>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</si>
  <si>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</si>
  <si>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</si>
  <si>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</si>
  <si>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</si>
  <si>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</si>
  <si>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</si>
  <si>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</si>
  <si>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</si>
  <si>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</si>
  <si>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</si>
  <si>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</si>
  <si>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</si>
  <si>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</si>
  <si>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</si>
  <si>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</si>
  <si>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</si>
  <si>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</si>
  <si>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</si>
  <si>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</si>
  <si>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</si>
  <si>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</si>
  <si>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</si>
  <si>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</si>
  <si>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</si>
  <si>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</si>
  <si>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</si>
  <si>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</si>
  <si>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</si>
  <si>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</si>
  <si>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</si>
  <si>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</si>
  <si>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</si>
  <si>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</si>
  <si>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</si>
  <si>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</si>
  <si>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</si>
  <si>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</si>
  <si>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</si>
  <si>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</si>
  <si>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</si>
  <si>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</si>
  <si>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</si>
  <si>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</si>
  <si>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</si>
  <si>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</si>
  <si>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</si>
  <si>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</si>
  <si>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</si>
  <si>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</si>
  <si>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</si>
  <si>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</si>
  <si>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</si>
  <si>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</si>
  <si>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</si>
  <si>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</si>
  <si>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</si>
  <si>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</si>
  <si>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</si>
  <si>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</si>
  <si>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</si>
  <si>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</si>
  <si>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</si>
  <si>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</si>
  <si>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</si>
  <si>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</si>
  <si>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</si>
  <si>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</si>
  <si>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</si>
  <si>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</si>
  <si>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</si>
  <si>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</si>
  <si>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</si>
  <si>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</si>
  <si>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</si>
  <si>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</si>
  <si>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</si>
  <si>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</si>
  <si>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</si>
  <si>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</si>
  <si>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</si>
  <si>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</si>
  <si>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</si>
  <si>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</si>
  <si>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</si>
  <si>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</si>
  <si>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</si>
  <si>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</si>
  <si>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</si>
  <si>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</si>
  <si>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</si>
  <si>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</si>
  <si>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</si>
  <si>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</si>
  <si>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</si>
  <si>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</si>
  <si>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</si>
  <si>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</si>
  <si>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</si>
  <si>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</si>
  <si>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</si>
  <si>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</si>
  <si>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</si>
  <si>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</si>
  <si>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</si>
  <si>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</si>
  <si>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</si>
  <si>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</si>
  <si>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</si>
  <si>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</si>
  <si>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</si>
  <si>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</si>
  <si>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</si>
  <si>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</si>
  <si>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</si>
  <si>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</si>
  <si>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</si>
  <si>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</si>
  <si>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</si>
  <si>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</si>
  <si>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</si>
  <si>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</si>
  <si>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</si>
  <si>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</si>
  <si>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</si>
  <si>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</si>
  <si>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</si>
  <si>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</si>
  <si>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</si>
  <si>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</si>
  <si>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</si>
  <si>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</si>
  <si>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</si>
  <si>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</si>
  <si>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</si>
  <si>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</si>
  <si>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</si>
  <si>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</si>
  <si>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</si>
  <si>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</si>
  <si>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</si>
  <si>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</si>
  <si>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</si>
  <si>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</si>
  <si>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</si>
  <si>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</si>
  <si>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</si>
  <si>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</si>
  <si>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</si>
  <si>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</si>
  <si>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</si>
  <si>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</si>
  <si>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</si>
  <si>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</si>
  <si>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</si>
  <si>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</si>
  <si>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</si>
  <si>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</si>
  <si>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</si>
  <si>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</si>
  <si>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</si>
  <si>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</si>
  <si>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</si>
  <si>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</si>
  <si>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</si>
  <si>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</si>
  <si>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</si>
  <si>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</si>
  <si>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</si>
  <si>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</si>
  <si>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</si>
  <si>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</si>
  <si>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</si>
  <si>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</si>
  <si>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</si>
  <si>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</si>
  <si>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</si>
  <si>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</si>
  <si>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</si>
  <si>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</si>
  <si>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</si>
  <si>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</si>
  <si>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</si>
  <si>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</si>
  <si>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</si>
  <si>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</si>
  <si>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</si>
  <si>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</si>
  <si>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</si>
  <si>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</si>
  <si>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</si>
  <si>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</si>
  <si>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</si>
  <si>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</si>
  <si>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</si>
  <si>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</si>
  <si>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</si>
  <si>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</si>
  <si>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</si>
  <si>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</si>
  <si>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</si>
  <si>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</si>
  <si>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</si>
  <si>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</si>
  <si>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</si>
  <si>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</si>
  <si>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</si>
  <si>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</si>
  <si>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</si>
  <si>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</si>
  <si>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</si>
  <si>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</si>
  <si>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</si>
  <si>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</si>
  <si>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</si>
  <si>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</si>
  <si>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</si>
  <si>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</si>
  <si>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</si>
  <si>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</si>
  <si>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</si>
  <si>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</si>
  <si>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</si>
  <si>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</si>
  <si>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</si>
  <si>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</si>
  <si>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</si>
  <si>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</si>
  <si>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</si>
  <si>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</si>
  <si>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</si>
  <si>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</si>
  <si>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</si>
  <si>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</si>
  <si>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</si>
  <si>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</si>
  <si>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</si>
  <si>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</si>
  <si>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</si>
  <si>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</si>
  <si>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</si>
  <si>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</si>
  <si>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</si>
  <si>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</si>
  <si>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</si>
  <si>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</si>
  <si>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</si>
  <si>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</si>
  <si>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</si>
  <si>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</si>
  <si>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</si>
  <si>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</si>
  <si>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</si>
  <si>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</si>
  <si>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</si>
  <si>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</si>
  <si>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</si>
  <si>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</si>
  <si>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</si>
  <si>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</si>
  <si>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</si>
  <si>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</si>
  <si>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</si>
  <si>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</si>
  <si>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</si>
  <si>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</si>
  <si>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</si>
  <si>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</si>
  <si>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</si>
  <si>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</si>
  <si>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</si>
  <si>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</si>
  <si>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</si>
  <si>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</si>
  <si>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</si>
  <si>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</si>
  <si>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</si>
  <si>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</si>
  <si>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</si>
  <si>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</si>
  <si>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</si>
  <si>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</si>
  <si>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</si>
  <si>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</si>
  <si>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</si>
  <si>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</si>
  <si>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</si>
  <si>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</si>
  <si>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</si>
  <si>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</si>
  <si>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</si>
  <si>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</si>
  <si>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</si>
  <si>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</si>
  <si>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</si>
  <si>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</si>
  <si>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</si>
  <si>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</si>
  <si>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</si>
  <si>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</si>
  <si>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</si>
  <si>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</si>
  <si>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</si>
  <si>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</si>
  <si>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</si>
  <si>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</si>
  <si>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</si>
  <si>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</si>
  <si>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</si>
  <si>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</si>
  <si>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</si>
  <si>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</si>
  <si>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</si>
  <si>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</si>
  <si>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</si>
  <si>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</si>
  <si>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</si>
  <si>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</si>
  <si>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</si>
  <si>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</si>
  <si>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</si>
  <si>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</si>
  <si>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</si>
  <si>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</si>
  <si>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</si>
  <si>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</si>
  <si>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</si>
  <si>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</si>
  <si>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</si>
  <si>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</si>
  <si>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</si>
  <si>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</si>
  <si>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</si>
  <si>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</si>
  <si>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</si>
  <si>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</si>
  <si>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</si>
  <si>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</si>
  <si>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</si>
  <si>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</si>
  <si>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</si>
  <si>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</si>
  <si>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</si>
  <si>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</si>
  <si>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</si>
  <si>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</si>
  <si>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</si>
  <si>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</si>
  <si>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</si>
  <si>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</si>
  <si>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</si>
  <si>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</si>
  <si>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</si>
  <si>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</si>
  <si>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</si>
  <si>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</si>
  <si>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</si>
  <si>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</si>
  <si>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</si>
  <si>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</si>
  <si>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</si>
  <si>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</si>
  <si>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</si>
  <si>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</si>
  <si>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</si>
  <si>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</si>
  <si>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</si>
  <si>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</si>
  <si>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</si>
  <si>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</si>
  <si>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</si>
  <si>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</si>
  <si>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</si>
  <si>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</si>
  <si>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</si>
  <si>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</si>
  <si>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</si>
  <si>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</si>
  <si>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</si>
  <si>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</si>
  <si>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</si>
  <si>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</si>
  <si>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</si>
  <si>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</si>
  <si>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</si>
  <si>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</si>
  <si>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</si>
  <si>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</si>
  <si>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</si>
  <si>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</si>
  <si>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</si>
  <si>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</si>
  <si>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</si>
  <si>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</si>
  <si>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</si>
  <si>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</si>
  <si>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</si>
  <si>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</si>
  <si>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</si>
  <si>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</si>
  <si>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</si>
  <si>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</si>
  <si>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</si>
  <si>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</si>
  <si>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</si>
  <si>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</si>
  <si>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</si>
  <si>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</si>
  <si>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</si>
  <si>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</si>
  <si>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</si>
  <si>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</si>
  <si>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</si>
  <si>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</si>
  <si>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</si>
  <si>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</si>
  <si>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</si>
  <si>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</si>
  <si>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</si>
  <si>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</si>
  <si>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</si>
  <si>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</si>
  <si>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</si>
  <si>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</si>
  <si>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</si>
  <si>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</si>
  <si>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</si>
  <si>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</si>
  <si>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</si>
  <si>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</si>
  <si>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</si>
  <si>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</si>
  <si>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</si>
  <si>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</si>
  <si>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</si>
  <si>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</si>
  <si>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</si>
  <si>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</si>
  <si>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</si>
  <si>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</si>
  <si>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</si>
  <si>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</si>
  <si>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</si>
  <si>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</si>
  <si>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</si>
  <si>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</si>
  <si>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</si>
  <si>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</si>
  <si>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</si>
  <si>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</si>
  <si>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</si>
  <si>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</si>
  <si>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</si>
  <si>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</si>
  <si>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</si>
  <si>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</si>
  <si>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</si>
  <si>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</si>
  <si>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</si>
  <si>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</si>
  <si>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</si>
  <si>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</si>
  <si>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</si>
  <si>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</si>
  <si>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</si>
  <si>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</si>
  <si>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</si>
  <si>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</si>
  <si>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</si>
  <si>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</si>
  <si>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</si>
  <si>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</si>
  <si>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</si>
  <si>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</si>
  <si>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</si>
  <si>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</si>
  <si>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</si>
  <si>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</si>
  <si>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</si>
  <si>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</si>
  <si>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</si>
  <si>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</si>
  <si>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</si>
  <si>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</si>
  <si>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</si>
  <si>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</si>
  <si>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</si>
  <si>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</si>
  <si>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</si>
  <si>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</si>
  <si>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</si>
  <si>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</si>
  <si>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</si>
  <si>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</si>
  <si>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</si>
  <si>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</si>
  <si>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</si>
  <si>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</si>
  <si>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</si>
  <si>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</si>
  <si>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</si>
  <si>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</si>
  <si>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</si>
  <si>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</si>
  <si>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</si>
  <si>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</si>
  <si>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</si>
  <si>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</si>
  <si>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</si>
  <si>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</si>
  <si>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</si>
  <si>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</si>
  <si>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</si>
  <si>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</si>
  <si>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</si>
  <si>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</si>
  <si>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</si>
  <si>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</si>
  <si>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</si>
  <si>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</si>
  <si>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</si>
  <si>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</si>
  <si>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</si>
  <si>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</si>
  <si>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</si>
  <si>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</si>
  <si>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</si>
  <si>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</si>
  <si>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</si>
  <si>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</si>
  <si>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</si>
  <si>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</si>
  <si>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</si>
  <si>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</si>
  <si>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</si>
  <si>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</si>
  <si>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</si>
  <si>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</si>
  <si>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</si>
  <si>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</si>
  <si>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</si>
  <si>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</si>
  <si>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</si>
  <si>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</si>
  <si>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</si>
  <si>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</si>
  <si>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</si>
  <si>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</si>
  <si>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</si>
  <si>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</si>
  <si>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</si>
  <si>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</si>
  <si>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</si>
  <si>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</si>
  <si>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</si>
  <si>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</si>
  <si>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</si>
  <si>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</si>
  <si>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</si>
  <si>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</si>
  <si>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</si>
  <si>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</si>
  <si>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</si>
  <si>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</si>
  <si>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</si>
  <si>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</si>
  <si>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</si>
  <si>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</si>
  <si>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</si>
  <si>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</si>
  <si>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</si>
  <si>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</si>
  <si>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</si>
  <si>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</si>
  <si>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</si>
  <si>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</si>
  <si>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</si>
  <si>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</si>
  <si>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</si>
  <si>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</si>
  <si>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</si>
  <si>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</si>
  <si>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</si>
  <si>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</si>
  <si>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</si>
  <si>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</si>
  <si>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</si>
  <si>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</si>
  <si>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</si>
  <si>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</si>
  <si>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</si>
  <si>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</si>
  <si>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</si>
  <si>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</si>
  <si>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</si>
  <si>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</si>
  <si>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</si>
  <si>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</si>
  <si>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</si>
  <si>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</si>
  <si>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</si>
  <si>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</si>
  <si>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</si>
  <si>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</si>
  <si>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</si>
  <si>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</si>
  <si>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</si>
  <si>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</si>
  <si>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</si>
  <si>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</si>
  <si>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</si>
  <si>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</si>
  <si>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</si>
  <si>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</si>
  <si>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</si>
  <si>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</si>
  <si>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</si>
  <si>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</si>
  <si>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</si>
  <si>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</si>
  <si>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</si>
  <si>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</si>
  <si>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</si>
  <si>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</si>
  <si>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</si>
  <si>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</si>
  <si>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</si>
  <si>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</si>
  <si>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</si>
  <si>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</si>
  <si>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</si>
  <si>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</si>
  <si>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</si>
  <si>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</si>
  <si>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</si>
  <si>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</si>
  <si>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</si>
  <si>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</si>
  <si>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</si>
  <si>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</si>
  <si>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</si>
  <si>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</si>
  <si>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</si>
  <si>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</si>
  <si>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</si>
  <si>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</si>
  <si>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</si>
  <si>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</si>
  <si>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</si>
  <si>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</si>
  <si>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</si>
  <si>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</si>
  <si>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</si>
  <si>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</si>
  <si>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</si>
  <si>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</si>
  <si>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</si>
  <si>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</si>
  <si>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</si>
  <si>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</si>
  <si>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</si>
  <si>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</si>
  <si>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</si>
  <si>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</si>
  <si>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</si>
  <si>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</si>
  <si>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</si>
  <si>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</si>
  <si>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</si>
  <si>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</si>
  <si>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</si>
  <si>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</si>
  <si>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</si>
  <si>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</si>
  <si>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</si>
  <si>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</si>
  <si>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</si>
  <si>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</si>
  <si>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</si>
  <si>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</si>
  <si>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</si>
  <si>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</si>
  <si>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</si>
  <si>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</si>
  <si>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</si>
  <si>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</si>
  <si>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</si>
  <si>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</si>
  <si>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</si>
  <si>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</si>
  <si>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</si>
  <si>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</si>
  <si>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</si>
  <si>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</si>
  <si>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</si>
  <si>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</si>
  <si>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</si>
  <si>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</si>
  <si>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</si>
  <si>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</si>
  <si>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</si>
  <si>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</si>
  <si>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</si>
  <si>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</si>
  <si>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</si>
  <si>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</si>
  <si>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</si>
  <si>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</si>
  <si>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</si>
  <si>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</si>
  <si>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</si>
  <si>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</si>
  <si>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</si>
  <si>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</si>
  <si>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</si>
  <si>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</si>
  <si>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</si>
  <si>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</si>
  <si>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</si>
  <si>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</si>
  <si>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</si>
  <si>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</si>
  <si>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</si>
  <si>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</si>
  <si>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</si>
  <si>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</si>
  <si>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</si>
  <si>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</si>
  <si>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</si>
  <si>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</si>
  <si>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</si>
  <si>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</si>
  <si>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</si>
  <si>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</si>
  <si>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</si>
  <si>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</si>
  <si>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</si>
  <si>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</si>
  <si>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</si>
  <si>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</si>
  <si>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</si>
  <si>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</si>
  <si>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</si>
  <si>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</si>
  <si>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</si>
  <si>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</si>
  <si>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</si>
  <si>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</si>
  <si>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</si>
  <si>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</si>
  <si>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</si>
  <si>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</si>
  <si>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</si>
  <si>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</si>
  <si>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</si>
  <si>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</si>
  <si>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</si>
  <si>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</si>
  <si>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</si>
  <si>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</si>
  <si>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</si>
  <si>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</si>
  <si>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</si>
  <si>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</si>
  <si>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</si>
  <si>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</si>
  <si>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</si>
  <si>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</si>
  <si>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</si>
  <si>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</si>
  <si>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</si>
  <si>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</si>
  <si>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</si>
  <si>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</si>
  <si>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</si>
  <si>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</si>
  <si>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</si>
  <si>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</si>
  <si>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</si>
  <si>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</si>
  <si>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</si>
  <si>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</si>
  <si>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</si>
  <si>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</si>
  <si>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</si>
  <si>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</si>
  <si>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</si>
  <si>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</si>
  <si>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</si>
  <si>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</si>
  <si>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</si>
  <si>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</si>
  <si>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</si>
  <si>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</si>
  <si>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</si>
  <si>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</si>
  <si>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</si>
  <si>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</si>
  <si>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</si>
  <si>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</si>
  <si>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</si>
  <si>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</si>
  <si>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</si>
  <si>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</si>
  <si>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</si>
  <si>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</si>
  <si>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</si>
  <si>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</si>
  <si>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</si>
  <si>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</si>
  <si>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</si>
  <si>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</si>
  <si>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</si>
  <si>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</si>
  <si>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</si>
  <si>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</si>
  <si>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</si>
  <si>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</si>
  <si>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</si>
  <si>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</si>
  <si>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</si>
  <si>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</si>
  <si>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</si>
  <si>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</si>
  <si>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</si>
  <si>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</si>
  <si>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</si>
  <si>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</si>
  <si>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</si>
  <si>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</si>
  <si>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</si>
  <si>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</si>
  <si>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</si>
  <si>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</si>
  <si>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</si>
  <si>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</si>
  <si>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</si>
  <si>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</si>
  <si>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</si>
  <si>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</si>
  <si>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</si>
  <si>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</si>
  <si>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</si>
  <si>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</si>
  <si>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</si>
  <si>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</si>
  <si>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</si>
  <si>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</si>
  <si>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</si>
  <si>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</si>
  <si>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</si>
  <si>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</si>
  <si>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</si>
  <si>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</si>
  <si>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</si>
  <si>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</si>
  <si>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</si>
  <si>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</si>
  <si>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</si>
  <si>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</si>
  <si>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</si>
  <si>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</si>
  <si>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</si>
  <si>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</si>
  <si>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</si>
  <si>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</si>
  <si>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</si>
  <si>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</si>
  <si>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</si>
  <si>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</si>
  <si>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</si>
  <si>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</si>
  <si>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</si>
  <si>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</si>
  <si>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</si>
  <si>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</si>
  <si>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</si>
  <si>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</si>
  <si>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</si>
  <si>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</si>
  <si>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</si>
  <si>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</si>
  <si>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</si>
  <si>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</si>
  <si>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</si>
  <si>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</si>
  <si>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</si>
  <si>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</si>
  <si>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</si>
  <si>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</si>
  <si>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</si>
  <si>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</si>
  <si>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</si>
  <si>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</si>
  <si>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</si>
  <si>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</si>
  <si>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</si>
  <si>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</si>
  <si>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</si>
  <si>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</si>
  <si>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</si>
  <si>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</si>
  <si>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</si>
  <si>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</si>
  <si>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</si>
  <si>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</si>
  <si>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</si>
  <si>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</si>
  <si>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</si>
  <si>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</si>
  <si>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</si>
  <si>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</si>
  <si>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</si>
  <si>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</si>
  <si>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</si>
  <si>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</si>
  <si>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</si>
  <si>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</si>
  <si>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</si>
  <si>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</si>
  <si>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</si>
  <si>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</si>
  <si>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</si>
  <si>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</si>
  <si>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</si>
  <si>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</si>
  <si>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</si>
  <si>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</si>
  <si>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</si>
  <si>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</si>
  <si>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</si>
  <si>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</si>
  <si>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</si>
  <si>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</si>
  <si>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</si>
  <si>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</si>
  <si>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</si>
  <si>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</si>
  <si>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</si>
  <si>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</si>
  <si>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</si>
  <si>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</si>
  <si>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</si>
  <si>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</si>
  <si>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</si>
  <si>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</si>
  <si>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</si>
  <si>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</si>
  <si>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</si>
  <si>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</si>
  <si>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</si>
  <si>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</si>
  <si>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</si>
  <si>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</si>
  <si>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</si>
  <si>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</si>
  <si>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</si>
  <si>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</si>
  <si>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</si>
  <si>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</si>
  <si>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</si>
  <si>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</si>
  <si>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</si>
  <si>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</si>
  <si>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</si>
  <si>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</si>
  <si>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</si>
  <si>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</si>
  <si>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</si>
  <si>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</si>
  <si>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</si>
  <si>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</si>
  <si>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</si>
  <si>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</si>
  <si>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</si>
  <si>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</si>
  <si>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</si>
  <si>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</si>
  <si>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</si>
  <si>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</si>
  <si>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</si>
  <si>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</si>
  <si>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</si>
  <si>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</si>
  <si>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</si>
  <si>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</si>
  <si>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</si>
  <si>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</si>
  <si>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</si>
  <si>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</si>
  <si>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</si>
  <si>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</si>
  <si>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</si>
  <si>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</si>
  <si>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</si>
  <si>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</si>
  <si>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</si>
  <si>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</si>
  <si>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</si>
  <si>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</si>
  <si>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</si>
  <si>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</si>
  <si>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</si>
  <si>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</si>
  <si>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</si>
  <si>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</si>
  <si>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</si>
  <si>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</si>
  <si>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</si>
  <si>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</si>
  <si>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</si>
  <si>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</si>
  <si>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</si>
  <si>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</si>
  <si>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</si>
  <si>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</si>
  <si>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</si>
  <si>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</si>
  <si>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</si>
  <si>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</si>
  <si>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</si>
  <si>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</si>
  <si>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</si>
  <si>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</si>
  <si>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</si>
  <si>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</si>
  <si>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</si>
  <si>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</si>
  <si>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</si>
  <si>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</si>
  <si>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</si>
  <si>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</si>
  <si>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</si>
  <si>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</si>
  <si>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</si>
  <si>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</si>
  <si>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</si>
  <si>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</si>
  <si>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</si>
  <si>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</si>
  <si>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</si>
  <si>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</si>
  <si>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</si>
  <si>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</si>
  <si>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</si>
  <si>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</si>
  <si>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</si>
  <si>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</si>
  <si>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</si>
  <si>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</si>
  <si>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</si>
  <si>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</si>
  <si>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</si>
  <si>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</si>
  <si>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</si>
  <si>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</si>
  <si>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</si>
  <si>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</si>
  <si>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</si>
  <si>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</si>
  <si>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</si>
  <si>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</si>
  <si>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</si>
  <si>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</si>
  <si>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</si>
  <si>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</si>
  <si>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</si>
  <si>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</si>
  <si>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</si>
  <si>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</si>
  <si>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</si>
  <si>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</si>
  <si>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</si>
  <si>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</si>
  <si>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</si>
  <si>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</si>
  <si>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</si>
  <si>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</si>
  <si>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</si>
  <si>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</si>
  <si>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</si>
  <si>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</si>
  <si>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</si>
  <si>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</si>
  <si>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</si>
  <si>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</si>
  <si>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</si>
  <si>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</si>
  <si>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</si>
  <si>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</si>
  <si>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</si>
  <si>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</si>
  <si>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</si>
  <si>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</si>
  <si>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</si>
  <si>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</si>
  <si>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</si>
  <si>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</si>
  <si>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</si>
  <si>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</si>
  <si>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</si>
  <si>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</si>
  <si>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</si>
  <si>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</si>
  <si>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</si>
  <si>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</si>
  <si>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</si>
  <si>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</si>
  <si>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</si>
  <si>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</si>
  <si>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</si>
  <si>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</si>
  <si>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</si>
  <si>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</si>
  <si>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</si>
  <si>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</si>
  <si>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</si>
  <si>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</si>
  <si>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</si>
  <si>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</si>
  <si>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</si>
  <si>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</si>
  <si>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</si>
  <si>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</si>
  <si>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</si>
  <si>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</si>
  <si>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</si>
  <si>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</si>
  <si>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</si>
  <si>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</si>
  <si>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</si>
  <si>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</si>
  <si>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</si>
  <si>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</si>
  <si>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</si>
  <si>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</si>
  <si>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</si>
  <si>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</si>
  <si>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</si>
  <si>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</si>
  <si>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</si>
  <si>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</si>
  <si>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</si>
  <si>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</si>
  <si>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</si>
  <si>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</si>
  <si>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</si>
  <si>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</si>
  <si>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</si>
  <si>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</si>
  <si>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</si>
  <si>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</si>
  <si>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</si>
  <si>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</si>
  <si>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</si>
  <si>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</si>
  <si>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</si>
  <si>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</si>
  <si>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</si>
  <si>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</si>
  <si>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</si>
  <si>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</si>
  <si>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</si>
  <si>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</si>
  <si>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</si>
  <si>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</si>
  <si>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</si>
  <si>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</si>
  <si>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</si>
  <si>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</si>
  <si>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</si>
  <si>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</si>
  <si>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</si>
  <si>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</si>
  <si>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</si>
  <si>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</si>
  <si>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</si>
  <si>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</si>
  <si>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</si>
  <si>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</si>
  <si>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</si>
  <si>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</si>
  <si>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</si>
  <si>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</si>
  <si>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</si>
  <si>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</si>
  <si>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</si>
  <si>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</si>
  <si>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</si>
  <si>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</si>
  <si>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</si>
  <si>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</si>
  <si>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</si>
  <si>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</si>
  <si>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</si>
  <si>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</si>
  <si>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</si>
  <si>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</si>
  <si>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</si>
  <si>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</si>
  <si>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</si>
  <si>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</si>
  <si>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</si>
  <si>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</si>
  <si>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</si>
  <si>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</si>
  <si>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</si>
  <si>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</si>
  <si>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</si>
  <si>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</si>
  <si>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</si>
  <si>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</si>
  <si>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</si>
  <si>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</si>
  <si>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</si>
  <si>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</si>
  <si>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</si>
  <si>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</si>
  <si>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</si>
  <si>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</si>
  <si>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</si>
  <si>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</si>
  <si>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</si>
  <si>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</si>
  <si>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</si>
  <si>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</si>
  <si>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</si>
  <si>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</si>
  <si>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</si>
  <si>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</si>
  <si>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</si>
  <si>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</si>
  <si>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</si>
  <si>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</si>
  <si>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</si>
  <si>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</si>
  <si>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</si>
  <si>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</si>
  <si>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</si>
  <si>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</si>
  <si>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</si>
  <si>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</si>
  <si>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</si>
  <si>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</si>
  <si>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</si>
  <si>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</si>
  <si>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</si>
  <si>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</si>
  <si>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</si>
  <si>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</si>
  <si>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</si>
  <si>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</si>
  <si>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</si>
  <si>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</si>
  <si>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</si>
  <si>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</si>
  <si>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</si>
  <si>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</si>
  <si>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</si>
  <si>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</si>
  <si>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</si>
  <si>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</si>
  <si>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</si>
  <si>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</si>
  <si>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</si>
  <si>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</si>
  <si>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</si>
  <si>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</si>
  <si>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</si>
  <si>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</si>
  <si>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</si>
  <si>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</si>
  <si>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</si>
  <si>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</si>
  <si>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</si>
  <si>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</si>
  <si>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</si>
  <si>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</si>
  <si>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</si>
  <si>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</si>
  <si>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</si>
  <si>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</si>
  <si>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</si>
  <si>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</si>
  <si>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</si>
  <si>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</si>
  <si>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</si>
  <si>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</si>
  <si>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</si>
  <si>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</si>
  <si>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</si>
  <si>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</si>
  <si>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</si>
  <si>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</si>
  <si>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</si>
  <si>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</si>
  <si>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</si>
  <si>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</si>
  <si>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</si>
  <si>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</si>
  <si>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</si>
  <si>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</si>
  <si>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</si>
  <si>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</si>
  <si>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</si>
  <si>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</si>
  <si>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</si>
  <si>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</si>
  <si>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</si>
  <si>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</si>
  <si>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</si>
  <si>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</si>
  <si>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</si>
  <si>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</si>
  <si>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</si>
  <si>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</si>
  <si>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</si>
  <si>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</si>
  <si>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</si>
  <si>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</si>
  <si>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</si>
  <si>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</si>
  <si>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</si>
  <si>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</si>
  <si>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</si>
  <si>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</si>
  <si>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</si>
  <si>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</si>
  <si>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</si>
  <si>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</si>
  <si>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</si>
  <si>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</si>
  <si>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</si>
  <si>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</si>
  <si>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</si>
  <si>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</si>
  <si>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</si>
  <si>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</si>
  <si>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</si>
  <si>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</si>
  <si>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</si>
  <si>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</si>
  <si>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</si>
  <si>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</si>
  <si>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</si>
  <si>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</si>
  <si>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</si>
  <si>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</si>
  <si>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</si>
  <si>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</si>
  <si>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</si>
  <si>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</si>
  <si>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</si>
  <si>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</si>
  <si>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</si>
  <si>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</si>
  <si>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</si>
  <si>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</si>
  <si>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</si>
  <si>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</si>
  <si>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</si>
  <si>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</si>
  <si>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</si>
  <si>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</si>
  <si>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</si>
  <si>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</si>
  <si>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</si>
  <si>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</si>
  <si>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</si>
  <si>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</si>
  <si>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</si>
  <si>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</si>
  <si>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</si>
  <si>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</si>
  <si>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</si>
  <si>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</si>
  <si>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</si>
  <si>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</si>
  <si>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</si>
  <si>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</si>
  <si>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</si>
  <si>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</si>
  <si>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</si>
  <si>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</si>
  <si>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</si>
  <si>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</si>
  <si>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</si>
  <si>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</si>
  <si>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</si>
  <si>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</si>
  <si>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</si>
  <si>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</si>
  <si>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</si>
  <si>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</si>
  <si>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</si>
  <si>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</si>
  <si>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</si>
  <si>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</si>
  <si>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</si>
  <si>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</si>
  <si>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</si>
  <si>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</si>
  <si>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</si>
  <si>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</si>
  <si>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</si>
  <si>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</si>
  <si>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</si>
  <si>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</si>
  <si>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</si>
  <si>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</si>
  <si>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</si>
  <si>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</si>
  <si>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</si>
  <si>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</si>
  <si>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</si>
  <si>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</si>
  <si>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</si>
  <si>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</si>
  <si>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</si>
  <si>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</si>
  <si>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</si>
  <si>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</si>
  <si>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</si>
  <si>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</si>
  <si>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</si>
  <si>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</si>
  <si>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</si>
  <si>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</si>
  <si>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</si>
  <si>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</si>
  <si>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</si>
  <si>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</si>
  <si>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</si>
  <si>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</si>
  <si>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</si>
  <si>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</si>
  <si>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</si>
  <si>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</si>
  <si>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</si>
  <si>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</si>
  <si>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</si>
  <si>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</si>
  <si>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</si>
  <si>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</si>
  <si>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</si>
  <si>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</si>
  <si>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</si>
  <si>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</si>
  <si>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</si>
  <si>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</si>
  <si>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</si>
  <si>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</si>
  <si>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</si>
  <si>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</si>
  <si>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</si>
  <si>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</si>
  <si>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</si>
  <si>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</si>
  <si>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</si>
  <si>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</si>
  <si>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</si>
  <si>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</si>
  <si>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</si>
  <si>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</si>
  <si>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</si>
  <si>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</si>
  <si>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</si>
  <si>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</si>
  <si>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</si>
  <si>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</si>
  <si>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</si>
  <si>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</si>
  <si>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</si>
  <si>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</si>
  <si>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</si>
  <si>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</si>
  <si>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</si>
  <si>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</si>
  <si>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</si>
  <si>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</si>
  <si>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</si>
  <si>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</si>
  <si>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</si>
  <si>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</si>
  <si>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</si>
  <si>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</si>
  <si>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</si>
  <si>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</si>
  <si>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</si>
  <si>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</si>
  <si>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</si>
  <si>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</si>
  <si>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</si>
  <si>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</si>
  <si>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</si>
  <si>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</si>
  <si>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</si>
  <si>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</si>
  <si>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</si>
  <si>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</si>
  <si>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</si>
  <si>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</si>
  <si>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</si>
  <si>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</si>
  <si>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</si>
  <si>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</si>
  <si>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</si>
  <si>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</si>
  <si>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</si>
  <si>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</si>
  <si>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</si>
  <si>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</si>
  <si>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</si>
  <si>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</si>
  <si>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</si>
  <si>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</si>
  <si>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</si>
  <si>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</si>
  <si>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</si>
  <si>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</si>
  <si>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</si>
  <si>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</si>
  <si>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</si>
  <si>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</si>
  <si>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</si>
  <si>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</si>
  <si>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</si>
  <si>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</si>
  <si>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</si>
  <si>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</si>
  <si>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</si>
  <si>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</si>
  <si>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</si>
  <si>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</si>
  <si>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</si>
  <si>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</si>
  <si>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</si>
  <si>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</si>
  <si>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</si>
  <si>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</si>
  <si>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</si>
  <si>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</si>
  <si>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</si>
  <si>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</si>
  <si>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</si>
  <si>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</si>
  <si>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</si>
  <si>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</si>
  <si>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</si>
  <si>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</si>
  <si>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</si>
  <si>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</si>
  <si>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</si>
  <si>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</si>
  <si>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</si>
  <si>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</si>
  <si>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</si>
  <si>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</si>
  <si>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</si>
  <si>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</si>
  <si>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</si>
  <si>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</si>
  <si>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</si>
  <si>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</si>
  <si>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</si>
  <si>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</si>
  <si>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</si>
  <si>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</si>
  <si>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</si>
  <si>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</si>
  <si>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</si>
  <si>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</si>
  <si>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</si>
  <si>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</si>
  <si>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</si>
  <si>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</si>
  <si>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</si>
  <si>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</si>
  <si>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</si>
  <si>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</si>
  <si>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</si>
  <si>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</si>
  <si>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</si>
  <si>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</si>
  <si>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</si>
  <si>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</si>
  <si>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</si>
  <si>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</si>
  <si>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</si>
  <si>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</si>
  <si>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</si>
  <si>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</si>
  <si>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</si>
  <si>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</si>
  <si>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</si>
  <si>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</si>
  <si>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</si>
  <si>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</si>
  <si>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</si>
  <si>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</si>
  <si>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</si>
  <si>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</si>
  <si>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</si>
  <si>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</si>
  <si>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</si>
  <si>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</si>
  <si>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</si>
  <si>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</si>
  <si>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</si>
  <si>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</si>
  <si>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</si>
  <si>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</si>
  <si>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</si>
  <si>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</si>
  <si>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</si>
  <si>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</si>
  <si>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</si>
  <si>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</si>
  <si>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</si>
  <si>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</si>
  <si>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</si>
  <si>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</si>
  <si>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</si>
  <si>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</si>
  <si>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</si>
  <si>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</si>
  <si>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</si>
  <si>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</si>
  <si>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</si>
  <si>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</si>
  <si>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</si>
  <si>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</si>
  <si>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</si>
  <si>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</si>
  <si>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</si>
  <si>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</si>
  <si>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</si>
  <si>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</si>
  <si>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</si>
  <si>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</si>
  <si>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</si>
  <si>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</si>
  <si>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</si>
  <si>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</si>
  <si>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</si>
  <si>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</si>
  <si>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</si>
  <si>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</si>
  <si>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</si>
  <si>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</si>
  <si>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</si>
  <si>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</si>
  <si>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</si>
  <si>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</si>
  <si>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</si>
  <si>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</si>
  <si>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</si>
  <si>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</si>
  <si>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</si>
  <si>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</si>
  <si>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</si>
  <si>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</si>
  <si>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</si>
  <si>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</si>
  <si>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</si>
  <si>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</si>
  <si>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</si>
  <si>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</si>
  <si>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</si>
  <si>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</si>
  <si>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</si>
  <si>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</si>
  <si>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</si>
  <si>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</si>
  <si>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</si>
  <si>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</si>
  <si>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</si>
  <si>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</si>
  <si>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</si>
  <si>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</si>
  <si>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</si>
  <si>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</si>
  <si>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</si>
  <si>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</si>
  <si>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</si>
  <si>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</si>
  <si>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</si>
  <si>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</si>
  <si>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</si>
  <si>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</si>
  <si>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</si>
  <si>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</si>
  <si>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</si>
  <si>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</si>
  <si>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</si>
  <si>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</si>
  <si>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</si>
  <si>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</si>
  <si>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</si>
  <si>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</si>
  <si>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</si>
  <si>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</si>
  <si>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</si>
  <si>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</si>
  <si>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</si>
  <si>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</si>
  <si>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</si>
  <si>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</si>
  <si>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</si>
  <si>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</si>
  <si>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</si>
  <si>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</si>
  <si>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</si>
  <si>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</si>
  <si>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</si>
  <si>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</si>
  <si>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</si>
  <si>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</si>
  <si>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</si>
  <si>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</si>
  <si>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</si>
  <si>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</si>
  <si>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</si>
  <si>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</si>
  <si>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</si>
  <si>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</si>
  <si>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</si>
  <si>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</si>
  <si>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</si>
  <si>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</si>
  <si>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</si>
  <si>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</si>
  <si>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</si>
  <si>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</si>
  <si>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</si>
  <si>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</si>
  <si>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</si>
  <si>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</si>
  <si>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</si>
  <si>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</si>
  <si>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</si>
  <si>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</si>
  <si>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</si>
  <si>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</si>
  <si>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</si>
  <si>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</si>
  <si>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</si>
  <si>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</si>
  <si>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</si>
  <si>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</si>
  <si>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</si>
  <si>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</si>
  <si>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</si>
  <si>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</si>
  <si>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</si>
  <si>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</si>
  <si>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</si>
  <si>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</si>
  <si>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</si>
  <si>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</si>
  <si>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</si>
  <si>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</si>
  <si>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</si>
  <si>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</si>
  <si>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</si>
  <si>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</si>
  <si>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</si>
  <si>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</si>
  <si>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</si>
  <si>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</si>
  <si>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</si>
  <si>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</si>
  <si>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</si>
  <si>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</si>
  <si>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</si>
  <si>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</si>
  <si>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</si>
  <si>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</si>
  <si>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</si>
  <si>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</si>
  <si>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</si>
  <si>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</si>
  <si>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</si>
  <si>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</si>
  <si>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</si>
  <si>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</si>
  <si>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</si>
  <si>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</si>
  <si>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</si>
  <si>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</si>
  <si>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</si>
  <si>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</si>
  <si>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</si>
  <si>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</si>
  <si>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</si>
  <si>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</si>
  <si>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</si>
  <si>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</si>
  <si>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</si>
  <si>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</si>
  <si>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</si>
  <si>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</si>
  <si>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</si>
  <si>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</si>
  <si>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</si>
  <si>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</si>
  <si>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</si>
  <si>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</si>
  <si>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</si>
  <si>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</si>
  <si>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</si>
  <si>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</si>
  <si>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</si>
  <si>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</si>
  <si>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</si>
  <si>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</si>
  <si>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</si>
  <si>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</si>
  <si>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</si>
  <si>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</si>
  <si>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</si>
  <si>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</si>
  <si>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</si>
  <si>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</si>
  <si>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</si>
  <si>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</si>
  <si>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</si>
  <si>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</si>
  <si>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</si>
  <si>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</si>
  <si>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</si>
  <si>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</si>
  <si>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</si>
  <si>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</si>
  <si>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</si>
  <si>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</si>
  <si>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</si>
  <si>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</si>
  <si>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</si>
  <si>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</si>
  <si>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</si>
  <si>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</si>
  <si>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</si>
  <si>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</si>
  <si>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</si>
  <si>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</si>
  <si>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</si>
  <si>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</si>
  <si>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</si>
  <si>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</si>
  <si>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</si>
  <si>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</si>
  <si>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</si>
  <si>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</si>
  <si>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</si>
  <si>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</si>
  <si>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</si>
  <si>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</si>
  <si>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</si>
  <si>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</si>
  <si>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</si>
  <si>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</si>
  <si>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</si>
  <si>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</si>
  <si>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</si>
  <si>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</si>
  <si>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</si>
  <si>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</si>
  <si>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</si>
  <si>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</si>
  <si>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</si>
  <si>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</si>
  <si>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</si>
  <si>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</si>
  <si>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</si>
  <si>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</si>
  <si>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</si>
  <si>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</si>
  <si>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</si>
  <si>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</si>
  <si>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</si>
  <si>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</si>
  <si>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</si>
  <si>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</si>
  <si>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</si>
  <si>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</si>
  <si>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</si>
  <si>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</si>
  <si>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</si>
  <si>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</si>
  <si>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</si>
  <si>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</si>
  <si>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</si>
  <si>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</si>
  <si>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</si>
  <si>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</si>
  <si>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</si>
  <si>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</si>
  <si>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</si>
  <si>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</si>
  <si>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</si>
  <si>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</si>
  <si>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</si>
  <si>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</si>
  <si>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</si>
  <si>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</si>
  <si>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</si>
  <si>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</si>
  <si>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</si>
  <si>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</si>
  <si>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</si>
  <si>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</si>
  <si>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</si>
  <si>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</si>
  <si>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</si>
  <si>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</si>
  <si>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</si>
  <si>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</si>
  <si>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</si>
  <si>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</si>
  <si>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</si>
  <si>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</si>
  <si>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</si>
  <si>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</si>
  <si>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</si>
  <si>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</si>
  <si>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</si>
  <si>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</si>
  <si>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</si>
  <si>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</si>
  <si>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</si>
  <si>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</si>
  <si>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</si>
  <si>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</si>
  <si>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</si>
  <si>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</si>
  <si>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</si>
  <si>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</si>
  <si>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</si>
  <si>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</si>
  <si>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</si>
  <si>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</si>
  <si>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</si>
  <si>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</si>
  <si>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</si>
  <si>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</si>
  <si>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</si>
  <si>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</si>
  <si>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</si>
  <si>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</si>
  <si>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</si>
  <si>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</si>
  <si>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</si>
  <si>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</si>
  <si>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</si>
  <si>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</si>
  <si>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</si>
  <si>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</si>
  <si>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</si>
  <si>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</si>
  <si>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</si>
  <si>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</si>
  <si>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</si>
  <si>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</si>
  <si>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</si>
  <si>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</si>
  <si>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</si>
  <si>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</si>
  <si>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</si>
  <si>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</si>
  <si>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</si>
  <si>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</si>
  <si>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</si>
  <si>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</si>
  <si>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</si>
  <si>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</si>
  <si>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</si>
  <si>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</si>
  <si>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</si>
  <si>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</si>
  <si>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</si>
  <si>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</si>
  <si>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</si>
  <si>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</si>
  <si>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</si>
  <si>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</si>
  <si>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</si>
  <si>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</si>
  <si>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</si>
  <si>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</si>
  <si>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</si>
  <si>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</si>
  <si>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</si>
  <si>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</si>
  <si>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</si>
  <si>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</si>
  <si>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</si>
  <si>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</si>
  <si>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</si>
  <si>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</si>
  <si>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</si>
  <si>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</si>
  <si>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</si>
  <si>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</si>
  <si>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</si>
  <si>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</si>
  <si>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</si>
  <si>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</si>
  <si>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</si>
  <si>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</si>
  <si>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</si>
  <si>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</si>
  <si>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</si>
  <si>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</si>
  <si>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</si>
  <si>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</si>
  <si>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</si>
  <si>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</si>
  <si>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</si>
  <si>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</si>
  <si>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</si>
  <si>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</si>
  <si>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</si>
  <si>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</si>
  <si>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</si>
  <si>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</si>
  <si>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</si>
  <si>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</si>
  <si>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</si>
  <si>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</si>
  <si>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</si>
  <si>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</si>
  <si>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</si>
  <si>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</si>
  <si>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</si>
  <si>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</si>
  <si>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</si>
  <si>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</si>
  <si>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</si>
  <si>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</si>
  <si>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</si>
  <si>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</si>
  <si>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</si>
  <si>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</si>
  <si>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</si>
  <si>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</si>
  <si>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</si>
  <si>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</si>
  <si>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</si>
  <si>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</si>
  <si>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</si>
  <si>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</si>
  <si>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</si>
  <si>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</si>
  <si>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</si>
  <si>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</si>
  <si>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</si>
  <si>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</si>
  <si>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</si>
  <si>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</si>
  <si>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</si>
  <si>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</si>
  <si>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</si>
  <si>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</si>
  <si>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</si>
  <si>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</si>
  <si>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</si>
  <si>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</si>
  <si>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</si>
  <si>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</si>
  <si>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</si>
  <si>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</si>
  <si>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</si>
  <si>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</si>
  <si>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</si>
  <si>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</si>
  <si>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</si>
  <si>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</si>
  <si>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</si>
  <si>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</si>
  <si>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</si>
  <si>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</si>
  <si>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</si>
  <si>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</si>
  <si>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</si>
  <si>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</si>
  <si>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</si>
  <si>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</si>
  <si>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</si>
  <si>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</si>
  <si>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</si>
  <si>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</si>
  <si>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</si>
  <si>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</si>
  <si>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</si>
  <si>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</si>
  <si>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</si>
  <si>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</si>
  <si>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</si>
  <si>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</si>
  <si>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</si>
  <si>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</si>
  <si>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</si>
  <si>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</si>
  <si>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</si>
  <si>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</si>
  <si>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</si>
  <si>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</si>
  <si>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</si>
  <si>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</si>
  <si>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</si>
  <si>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</si>
  <si>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</si>
  <si>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</si>
  <si>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</si>
  <si>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</si>
  <si>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</si>
  <si>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</si>
  <si>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</si>
  <si>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</si>
  <si>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</si>
  <si>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</si>
  <si>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</si>
  <si>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</si>
  <si>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</si>
  <si>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</si>
  <si>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</si>
  <si>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</si>
  <si>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</si>
  <si>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</si>
  <si>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</si>
  <si>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</si>
  <si>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County</t>
  </si>
  <si>
    <t>% Change</t>
  </si>
  <si>
    <t>Metro Area</t>
  </si>
  <si>
    <t>SE WI Area</t>
  </si>
  <si>
    <t>March Sales</t>
  </si>
  <si>
    <t>March Listings</t>
  </si>
  <si>
    <t>2023</t>
  </si>
  <si>
    <t>2024</t>
  </si>
  <si>
    <t>1st Quarter Sales*</t>
  </si>
  <si>
    <t>1st Quarter Listings*</t>
  </si>
  <si>
    <t>January 1 through March 31 Municipality Statistics</t>
  </si>
  <si>
    <t>$ Change</t>
  </si>
  <si>
    <t>% $ Change</t>
  </si>
  <si>
    <t>$</t>
  </si>
  <si>
    <t>2025</t>
  </si>
  <si>
    <t/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</si>
  <si>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</si>
  <si>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</si>
  <si>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24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</si>
</sst>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9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0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7" borderId="23" xfId="0" applyFont="1" applyFill="1" applyBorder="1" applyAlignment="1">
      <alignment horizontal="left" vertical="center" wrapText="1" inden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6" fillId="8" borderId="0" xfId="0" applyFont="1" applyFill="1" applyAlignment="1">
      <alignment vertical="center"/>
    </xf>
    <xf numFmtId="0" fontId="26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 wrapText="1"/>
    </xf>
    <xf numFmtId="0" fontId="25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7" applyNumberFormat="1" applyFont="1" applyAlignment="1">
      <alignment horizontal="left" vertical="center"/>
    </xf>
    <xf numFmtId="165" fontId="2" fillId="0" borderId="0" xfId="7" applyNumberFormat="1" applyFont="1" applyAlignment="1">
      <alignment horizontal="right" vertical="center"/>
    </xf>
    <xf numFmtId="165" fontId="28" fillId="9" borderId="23" xfId="7" applyNumberFormat="1" applyFont="1" applyFill="1" applyBorder="1" applyAlignment="1">
      <alignment horizontal="left" vertical="center"/>
    </xf>
    <xf numFmtId="2" fontId="25" fillId="9" borderId="23" xfId="7" quotePrefix="1" applyNumberFormat="1" applyFont="1" applyFill="1" applyBorder="1" applyAlignment="1">
      <alignment horizontal="right" vertical="center"/>
    </xf>
    <xf numFmtId="165" fontId="25" fillId="9" borderId="27" xfId="7" quotePrefix="1" applyNumberFormat="1" applyFont="1" applyFill="1" applyBorder="1" applyAlignment="1">
      <alignment horizontal="right" vertical="center"/>
    </xf>
    <xf numFmtId="165" fontId="25" fillId="9" borderId="0" xfId="7" applyNumberFormat="1" applyFont="1" applyFill="1" applyAlignment="1">
      <alignment horizontal="right" vertical="center"/>
    </xf>
    <xf numFmtId="165" fontId="1" fillId="0" borderId="0" xfId="7" applyNumberFormat="1" applyFont="1" applyAlignment="1">
      <alignment horizontal="left" vertical="center"/>
    </xf>
    <xf numFmtId="165" fontId="1" fillId="0" borderId="0" xfId="7" applyNumberFormat="1" applyFont="1" applyAlignment="1">
      <alignment horizontal="right"/>
    </xf>
    <xf numFmtId="165" fontId="20" fillId="10" borderId="0" xfId="7" applyNumberFormat="1" applyFont="1" applyFill="1" applyAlignment="1">
      <alignment horizontal="left" vertical="center"/>
    </xf>
    <xf numFmtId="165" fontId="20" fillId="10" borderId="24" xfId="7" applyNumberFormat="1" applyFont="1" applyFill="1" applyBorder="1" applyAlignment="1">
      <alignment horizontal="left" vertical="center"/>
    </xf>
    <xf numFmtId="165" fontId="1" fillId="0" borderId="1" xfId="7" applyNumberFormat="1" applyFont="1" applyBorder="1" applyAlignment="1">
      <alignment horizontal="right"/>
    </xf>
    <xf numFmtId="165" fontId="1" fillId="0" borderId="0" xfId="7" applyNumberFormat="1" applyFont="1" applyAlignment="1">
      <alignment horizontal="right" vertical="center"/>
    </xf>
    <xf numFmtId="165" fontId="1" fillId="10" borderId="0" xfId="7" applyNumberFormat="1" applyFont="1" applyFill="1" applyAlignment="1">
      <alignment horizontal="left" vertical="center"/>
    </xf>
    <xf numFmtId="165" fontId="1" fillId="10" borderId="0" xfId="7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7" applyNumberFormat="1" applyFont="1" applyBorder="1" applyAlignment="1">
      <alignment horizontal="left" vertical="center"/>
    </xf>
    <xf numFmtId="165" fontId="20" fillId="10" borderId="0" xfId="7" applyNumberFormat="1" applyFont="1" applyFill="1" applyAlignment="1">
      <alignment horizontal="righ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2" fontId="1" fillId="0" borderId="0" xfId="6" applyNumberFormat="1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10" xfId="0" applyFont="1" applyFill="1" applyBorder="1" applyAlignment="1">
      <alignment horizontal="left"/>
    </xf>
    <xf numFmtId="0" fontId="2" fillId="0" borderId="10" xfId="0" quotePrefix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 applyBorder="1"/>
    <xf numFmtId="2" fontId="0" fillId="0" borderId="0" xfId="0" applyNumberFormat="1" applyFill="1" applyBorder="1"/>
    <xf numFmtId="2" fontId="0" fillId="0" borderId="0" xfId="0" applyNumberFormat="1"/>
    <xf numFmtId="2" fontId="5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/>
    <xf numFmtId="1" fontId="5" fillId="0" borderId="0" xfId="0" applyNumberFormat="1" applyFont="1" applyFill="1" applyBorder="1"/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2" fillId="0" borderId="0" xfId="0" quotePrefix="1" applyNumberFormat="1" applyFont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169" fontId="0" fillId="0" borderId="0" xfId="6" applyNumberFormat="1" applyFont="1" applyAlignment="1">
      <alignment horizontal="center" vertical="center"/>
    </xf>
    <xf numFmtId="169" fontId="0" fillId="0" borderId="0" xfId="6" applyNumberFormat="1" applyFont="1" applyFill="1" applyBorder="1" applyAlignment="1">
      <alignment horizontal="center" vertical="center"/>
    </xf>
    <xf numFmtId="169" fontId="20" fillId="0" borderId="0" xfId="6" applyNumberFormat="1" applyFont="1" applyFill="1" applyBorder="1" applyAlignment="1">
      <alignment horizontal="center" vertical="center" wrapText="1"/>
    </xf>
    <xf numFmtId="169" fontId="20" fillId="0" borderId="1" xfId="6" applyNumberFormat="1" applyFont="1" applyFill="1" applyBorder="1" applyAlignment="1">
      <alignment horizontal="center" vertical="center" wrapText="1"/>
    </xf>
    <xf numFmtId="169" fontId="0" fillId="0" borderId="1" xfId="6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169" fontId="2" fillId="3" borderId="0" xfId="0" applyNumberFormat="1" applyFont="1" applyFill="1" applyAlignment="1">
      <alignment horizontal="center" vertical="center"/>
    </xf>
    <xf numFmtId="169" fontId="2" fillId="3" borderId="4" xfId="0" applyNumberFormat="1" applyFont="1" applyFill="1" applyBorder="1" applyAlignment="1">
      <alignment horizontal="center" vertical="center"/>
    </xf>
    <xf numFmtId="169" fontId="1" fillId="3" borderId="4" xfId="0" applyNumberFormat="1" applyFont="1" applyFill="1" applyBorder="1" applyAlignment="1">
      <alignment horizontal="center" vertical="center"/>
    </xf>
    <xf numFmtId="169" fontId="21" fillId="3" borderId="2" xfId="0" applyNumberFormat="1" applyFont="1" applyFill="1" applyBorder="1" applyAlignment="1">
      <alignment horizontal="center" vertical="center" wrapText="1"/>
    </xf>
    <xf numFmtId="169" fontId="20" fillId="3" borderId="0" xfId="0" applyNumberFormat="1" applyFont="1" applyFill="1" applyAlignment="1">
      <alignment horizontal="center" vertical="center" wrapText="1"/>
    </xf>
    <xf numFmtId="169" fontId="20" fillId="3" borderId="1" xfId="0" applyNumberFormat="1" applyFont="1" applyFill="1" applyBorder="1" applyAlignment="1">
      <alignment horizontal="center" vertical="center" wrapText="1"/>
    </xf>
    <xf numFmtId="169" fontId="1" fillId="0" borderId="0" xfId="6" applyNumberFormat="1" applyFont="1" applyFill="1" applyBorder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169" fontId="0" fillId="0" borderId="0" xfId="6" applyNumberFormat="1" applyFont="1" applyFill="1" applyAlignment="1">
      <alignment horizontal="center" vertical="center"/>
    </xf>
    <xf numFmtId="169" fontId="2" fillId="0" borderId="0" xfId="6" applyNumberFormat="1" applyFont="1" applyFill="1" applyBorder="1" applyAlignment="1">
      <alignment horizontal="center" vertical="center"/>
    </xf>
    <xf numFmtId="169" fontId="2" fillId="0" borderId="0" xfId="6" applyNumberFormat="1" applyFont="1" applyFill="1" applyAlignment="1">
      <alignment horizontal="center" vertical="center"/>
    </xf>
    <xf numFmtId="169" fontId="2" fillId="0" borderId="4" xfId="6" applyNumberFormat="1" applyFont="1" applyFill="1" applyBorder="1" applyAlignment="1">
      <alignment horizontal="center" vertical="center"/>
    </xf>
    <xf numFmtId="169" fontId="1" fillId="0" borderId="4" xfId="6" applyNumberFormat="1" applyFont="1" applyFill="1" applyBorder="1" applyAlignment="1">
      <alignment horizontal="center" vertical="center"/>
    </xf>
    <xf numFmtId="169" fontId="21" fillId="0" borderId="2" xfId="6" applyNumberFormat="1" applyFont="1" applyFill="1" applyBorder="1" applyAlignment="1">
      <alignment horizontal="center" vertical="center" wrapText="1"/>
    </xf>
    <xf numFmtId="169" fontId="20" fillId="0" borderId="0" xfId="6" applyNumberFormat="1" applyFont="1" applyFill="1" applyAlignment="1">
      <alignment horizontal="center" vertical="center" wrapText="1"/>
    </xf>
    <xf numFmtId="169" fontId="0" fillId="3" borderId="1" xfId="6" applyNumberFormat="1" applyFont="1" applyFill="1" applyBorder="1" applyAlignment="1">
      <alignment horizontal="center" vertical="center"/>
    </xf>
    <xf numFmtId="169" fontId="0" fillId="3" borderId="0" xfId="6" applyNumberFormat="1" applyFont="1" applyFill="1" applyBorder="1" applyAlignment="1">
      <alignment horizontal="center" vertical="center"/>
    </xf>
    <xf numFmtId="169" fontId="0" fillId="3" borderId="0" xfId="6" applyNumberFormat="1" applyFont="1" applyFill="1" applyAlignment="1">
      <alignment horizontal="center" vertical="center"/>
    </xf>
    <xf numFmtId="169" fontId="1" fillId="3" borderId="0" xfId="6" applyNumberFormat="1" applyFont="1" applyFill="1" applyBorder="1" applyAlignment="1">
      <alignment horizontal="center" vertical="center"/>
    </xf>
    <xf numFmtId="9" fontId="18" fillId="0" borderId="8" xfId="4" applyFont="1" applyFill="1" applyBorder="1" applyAlignment="1">
      <alignment horizontal="center"/>
    </xf>
    <xf numFmtId="169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9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0" fontId="18" fillId="0" borderId="0" xfId="0" applyFont="1"/>
    <xf numFmtId="165" fontId="18" fillId="0" borderId="0" xfId="7" applyNumberFormat="1" applyFont="1" applyFill="1" applyBorder="1" applyAlignment="1">
      <alignment horizontal="center" vertical="center"/>
    </xf>
    <xf numFmtId="169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6" borderId="0" xfId="7" applyNumberFormat="1" applyFont="1" applyFill="1" applyBorder="1" applyAlignment="1">
      <alignment horizontal="center" vertical="center"/>
    </xf>
    <xf numFmtId="169" fontId="18" fillId="6" borderId="0" xfId="8" applyNumberFormat="1" applyFont="1" applyFill="1" applyBorder="1"/>
    <xf numFmtId="1" fontId="18" fillId="6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9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7" applyNumberFormat="1" applyFont="1" applyFill="1" applyBorder="1" applyAlignment="1">
      <alignment horizontal="center" vertical="center"/>
    </xf>
    <xf numFmtId="169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6" borderId="1" xfId="7" applyNumberFormat="1" applyFont="1" applyFill="1" applyBorder="1" applyAlignment="1">
      <alignment horizontal="center" vertical="center"/>
    </xf>
    <xf numFmtId="169" fontId="18" fillId="6" borderId="1" xfId="8" applyNumberFormat="1" applyFont="1" applyFill="1" applyBorder="1"/>
    <xf numFmtId="1" fontId="18" fillId="6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9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7" applyNumberFormat="1" applyFont="1" applyAlignment="1">
      <alignment horizontal="center" vertical="center"/>
    </xf>
    <xf numFmtId="169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8" applyNumberFormat="1" applyFont="1"/>
    <xf numFmtId="169" fontId="17" fillId="0" borderId="0" xfId="0" applyNumberFormat="1" applyFont="1" applyAlignment="1">
      <alignment horizontal="center" vertical="center"/>
    </xf>
    <xf numFmtId="169" fontId="17" fillId="0" borderId="0" xfId="0" applyNumberFormat="1" applyFont="1"/>
    <xf numFmtId="1" fontId="18" fillId="6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6" borderId="1" xfId="8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7" fillId="3" borderId="0" xfId="0" applyFont="1" applyFill="1"/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</cellXfs>
  <cellStyles count="9">
    <cellStyle name="Comma" xfId="7" builtinId="3"/>
    <cellStyle name="Currency" xfId="6" builtinId="4"/>
    <cellStyle name="Currency 2" xfId="8" xr:uid="{A0B02189-03DC-4618-9E80-F87B4223FA69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267"/>
  <sheetViews>
    <sheetView tabSelected="1" zoomScaleNormal="100" workbookViewId="0">
      <selection activeCell="Z29" sqref="Z29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16384" width="8.88671875" style="395"/>
  </cols>
  <sheetData>
    <row r="1" spans="1:25" ht="12.75" customHeight="1" x14ac:dyDescent="0.4">
      <c r="A1" s="394">
        <f ca="1">TODAY()</f>
        <v>45761</v>
      </c>
      <c r="G1" s="396" t="s">
        <v>97</v>
      </c>
      <c r="H1" s="397"/>
      <c r="I1" s="397"/>
      <c r="J1" s="397"/>
      <c r="N1" s="394">
        <f ca="1">TODAY()</f>
        <v>45761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7" si="0">(+D5-B5)/B5</f>
        <v>0.28911834789515489</v>
      </c>
      <c r="F5" s="400">
        <f t="shared" ref="F5:F7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7" si="2">(+J5-H5)/H5</f>
        <v>0.13242009132420091</v>
      </c>
      <c r="L5" s="400">
        <f t="shared" ref="L5:L7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/>
      <c r="C8" s="6"/>
      <c r="D8" s="6"/>
      <c r="E8" s="480"/>
      <c r="F8" s="480"/>
      <c r="G8" s="11"/>
      <c r="H8" s="6"/>
      <c r="I8" s="6"/>
      <c r="J8" s="6"/>
      <c r="K8" s="480"/>
      <c r="L8" s="480"/>
      <c r="N8" s="11" t="s">
        <v>101</v>
      </c>
      <c r="O8" s="6">
        <v>1851</v>
      </c>
      <c r="P8" s="6">
        <v>2159</v>
      </c>
      <c r="Q8" s="6"/>
      <c r="R8" s="480">
        <f t="shared" si="4"/>
        <v>-1</v>
      </c>
      <c r="S8" s="480">
        <f t="shared" si="5"/>
        <v>-1</v>
      </c>
      <c r="T8" s="11"/>
      <c r="U8" s="6">
        <v>1336</v>
      </c>
      <c r="V8" s="6">
        <v>1589</v>
      </c>
      <c r="W8" s="6"/>
      <c r="X8" s="480">
        <f t="shared" si="6"/>
        <v>-1</v>
      </c>
      <c r="Y8" s="480">
        <f t="shared" si="7"/>
        <v>-1</v>
      </c>
    </row>
    <row r="9" spans="1:25" ht="12.75" customHeight="1" x14ac:dyDescent="0.4">
      <c r="A9" s="395" t="s">
        <v>102</v>
      </c>
      <c r="B9" s="6"/>
      <c r="C9" s="6"/>
      <c r="D9" s="6"/>
      <c r="E9" s="400"/>
      <c r="F9" s="400"/>
      <c r="H9" s="6"/>
      <c r="I9" s="6"/>
      <c r="J9" s="6"/>
      <c r="K9" s="400"/>
      <c r="L9" s="400"/>
      <c r="N9" s="395" t="s">
        <v>102</v>
      </c>
      <c r="O9" s="6">
        <v>2135</v>
      </c>
      <c r="P9" s="6">
        <v>2469</v>
      </c>
      <c r="Q9" s="6"/>
      <c r="R9" s="400">
        <f t="shared" si="4"/>
        <v>-1</v>
      </c>
      <c r="S9" s="400">
        <f t="shared" si="5"/>
        <v>-1</v>
      </c>
      <c r="U9" s="6">
        <v>1668</v>
      </c>
      <c r="V9" s="6">
        <v>1844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4">
      <c r="A10" s="6" t="s">
        <v>103</v>
      </c>
      <c r="B10" s="6"/>
      <c r="C10" s="6"/>
      <c r="D10" s="6"/>
      <c r="E10" s="400"/>
      <c r="F10" s="400"/>
      <c r="H10" s="6"/>
      <c r="I10" s="6"/>
      <c r="J10" s="6"/>
      <c r="K10" s="400"/>
      <c r="L10" s="400"/>
      <c r="N10" s="6" t="s">
        <v>103</v>
      </c>
      <c r="O10" s="6">
        <v>2257</v>
      </c>
      <c r="P10" s="6">
        <v>2149</v>
      </c>
      <c r="Q10" s="6"/>
      <c r="R10" s="400">
        <f t="shared" si="4"/>
        <v>-1</v>
      </c>
      <c r="S10" s="400">
        <f t="shared" si="5"/>
        <v>-1</v>
      </c>
      <c r="U10" s="6">
        <v>1866</v>
      </c>
      <c r="V10" s="6">
        <v>1759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4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5" customHeight="1" x14ac:dyDescent="0.4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4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4348</v>
      </c>
      <c r="C18" s="395">
        <f>SUM(C5:C16)</f>
        <v>4808</v>
      </c>
      <c r="D18" s="395">
        <f>SUM(D5:D16)</f>
        <v>5077</v>
      </c>
      <c r="E18" s="400">
        <f>(+D18-B18)/B18</f>
        <v>0.16766329346826128</v>
      </c>
      <c r="F18" s="400">
        <f>(+D18-C18)/C18</f>
        <v>5.5948419301164724E-2</v>
      </c>
      <c r="H18" s="395">
        <f>SUM(H5:H16)</f>
        <v>3054</v>
      </c>
      <c r="I18" s="395">
        <f>SUM(I5:I16)</f>
        <v>3294</v>
      </c>
      <c r="J18" s="395">
        <f>SUM(J5:J16)</f>
        <v>3300</v>
      </c>
      <c r="K18" s="400">
        <f>(+J18-H18)/H18</f>
        <v>8.0550098231827114E-2</v>
      </c>
      <c r="L18" s="400">
        <f>(+J18-I18)/I18</f>
        <v>1.8214936247723133E-3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5077</v>
      </c>
      <c r="R18" s="400">
        <f>(+Q18-O18)/O18</f>
        <v>-0.76552902600101602</v>
      </c>
      <c r="S18" s="400">
        <f>(+Q18-P18)/P18</f>
        <v>-0.78013078688666582</v>
      </c>
      <c r="U18" s="395">
        <f>SUM(U5:U16)</f>
        <v>17263</v>
      </c>
      <c r="V18" s="395">
        <f>SUM(V5:V16)</f>
        <v>18031</v>
      </c>
      <c r="W18" s="395">
        <f>SUM(W5:W16)</f>
        <v>3300</v>
      </c>
      <c r="X18" s="400">
        <f>(+W18-U18)/U18</f>
        <v>-0.80883971499739327</v>
      </c>
      <c r="Y18" s="400">
        <f>(+W18-V18)/V18</f>
        <v>-0.81698186456657973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5" si="8">(+D23-B23)/B23</f>
        <v>0.24681238615664844</v>
      </c>
      <c r="F23" s="400">
        <f t="shared" ref="F23:F25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5" si="10">(+J23-H23)/H23</f>
        <v>0.11685116851168512</v>
      </c>
      <c r="L23" s="400">
        <f t="shared" ref="L23:L25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/>
      <c r="C26" s="6"/>
      <c r="D26" s="6"/>
      <c r="E26" s="400"/>
      <c r="F26" s="400"/>
      <c r="H26" s="6"/>
      <c r="I26" s="6"/>
      <c r="J26" s="6"/>
      <c r="K26" s="400"/>
      <c r="L26" s="400"/>
      <c r="N26" s="395" t="s">
        <v>101</v>
      </c>
      <c r="O26" s="6">
        <v>1669</v>
      </c>
      <c r="P26" s="6">
        <v>1958</v>
      </c>
      <c r="Q26" s="6"/>
      <c r="R26" s="400">
        <f t="shared" si="12"/>
        <v>-1</v>
      </c>
      <c r="S26" s="400">
        <f t="shared" si="13"/>
        <v>-1</v>
      </c>
      <c r="U26" s="6">
        <v>1240</v>
      </c>
      <c r="V26" s="6">
        <v>1462</v>
      </c>
      <c r="W26" s="6"/>
      <c r="X26" s="400">
        <f t="shared" si="14"/>
        <v>-1</v>
      </c>
      <c r="Y26" s="400">
        <f t="shared" si="15"/>
        <v>-1</v>
      </c>
    </row>
    <row r="27" spans="1:25" ht="12.75" customHeight="1" x14ac:dyDescent="0.4">
      <c r="A27" s="395" t="s">
        <v>102</v>
      </c>
      <c r="B27" s="6"/>
      <c r="C27" s="6"/>
      <c r="D27" s="6"/>
      <c r="E27" s="400"/>
      <c r="F27" s="400"/>
      <c r="H27" s="6"/>
      <c r="I27" s="6"/>
      <c r="J27" s="6"/>
      <c r="K27" s="400"/>
      <c r="L27" s="400"/>
      <c r="N27" s="395" t="s">
        <v>102</v>
      </c>
      <c r="O27" s="6">
        <v>1940</v>
      </c>
      <c r="P27" s="6">
        <v>2207</v>
      </c>
      <c r="Q27" s="6"/>
      <c r="R27" s="400">
        <f t="shared" si="12"/>
        <v>-1</v>
      </c>
      <c r="S27" s="400">
        <f t="shared" si="13"/>
        <v>-1</v>
      </c>
      <c r="U27" s="6">
        <v>1574</v>
      </c>
      <c r="V27" s="6">
        <v>1715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4">
      <c r="A28" s="6" t="s">
        <v>103</v>
      </c>
      <c r="B28" s="6"/>
      <c r="C28" s="6"/>
      <c r="D28" s="6"/>
      <c r="E28" s="400"/>
      <c r="F28" s="400"/>
      <c r="H28" s="6"/>
      <c r="I28" s="6"/>
      <c r="J28" s="6"/>
      <c r="K28" s="400"/>
      <c r="L28" s="400"/>
      <c r="N28" s="6" t="s">
        <v>103</v>
      </c>
      <c r="O28" s="6">
        <v>2104</v>
      </c>
      <c r="P28" s="6">
        <v>1987</v>
      </c>
      <c r="Q28" s="6"/>
      <c r="R28" s="400">
        <f t="shared" si="12"/>
        <v>-1</v>
      </c>
      <c r="S28" s="400">
        <f t="shared" si="13"/>
        <v>-1</v>
      </c>
      <c r="U28" s="6">
        <v>1740</v>
      </c>
      <c r="V28" s="6">
        <v>1619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4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4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4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5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  <c r="Z34" s="598" t="s">
        <v>7802</v>
      </c>
      <c r="AA34" s="6"/>
      <c r="AB34" s="6"/>
      <c r="AC34" s="6"/>
    </row>
    <row r="35" spans="1:29" ht="12.75" customHeight="1" x14ac:dyDescent="0.4">
      <c r="Z35" s="599" t="s">
        <v>7798</v>
      </c>
      <c r="AA35" s="600">
        <v>2023</v>
      </c>
      <c r="AB35" s="600">
        <v>2024</v>
      </c>
      <c r="AC35" s="601" t="s">
        <v>7799</v>
      </c>
    </row>
    <row r="36" spans="1:29" ht="12.75" customHeight="1" x14ac:dyDescent="0.4">
      <c r="A36" s="395" t="s">
        <v>110</v>
      </c>
      <c r="B36" s="395">
        <f>SUM(B23:B34)</f>
        <v>3858</v>
      </c>
      <c r="C36" s="395">
        <f>SUM(C23:C34)</f>
        <v>4237</v>
      </c>
      <c r="D36" s="395">
        <f>SUM(D23:D34)</f>
        <v>4454</v>
      </c>
      <c r="E36" s="400">
        <f>(+D36-B36)/B36</f>
        <v>0.15448418869880767</v>
      </c>
      <c r="F36" s="400">
        <f>(+D36-C36)/C36</f>
        <v>5.1215482652820395E-2</v>
      </c>
      <c r="H36" s="395">
        <f>SUM(H23:H34)</f>
        <v>2842</v>
      </c>
      <c r="I36" s="395">
        <f>SUM(I23:I34)</f>
        <v>3035</v>
      </c>
      <c r="J36" s="395">
        <f>SUM(J23:J34)</f>
        <v>3012</v>
      </c>
      <c r="K36" s="400">
        <f>(+J36-H36)/H36</f>
        <v>5.9817030260380016E-2</v>
      </c>
      <c r="L36" s="400">
        <f>(+J36-I36)/I36</f>
        <v>-7.5782537067545308E-3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4454</v>
      </c>
      <c r="R36" s="400">
        <f>(+Q36-O36)/O36</f>
        <v>-0.77292888095845014</v>
      </c>
      <c r="S36" s="400">
        <f>(+Q36-P36)/P36</f>
        <v>-0.78451862602806</v>
      </c>
      <c r="U36" s="395">
        <f>SUM(U23:U34)</f>
        <v>16223</v>
      </c>
      <c r="V36" s="395">
        <f>SUM(V23:V34)</f>
        <v>16800</v>
      </c>
      <c r="W36" s="395">
        <f>SUM(W23:W34)</f>
        <v>3012</v>
      </c>
      <c r="X36" s="400">
        <f>(+W36-U36)/U36</f>
        <v>-0.8143376687419096</v>
      </c>
      <c r="Y36" s="400">
        <f>(+W36-V36)/V36</f>
        <v>-0.82071428571428573</v>
      </c>
      <c r="Z36" s="602" t="s">
        <v>10</v>
      </c>
      <c r="AA36" s="6">
        <f>I45</f>
        <v>716</v>
      </c>
      <c r="AB36" s="6">
        <f>J45</f>
        <v>683</v>
      </c>
      <c r="AC36" s="603">
        <f>(AB36-AA36)/AA36</f>
        <v>-4.6089385474860335E-2</v>
      </c>
    </row>
    <row r="37" spans="1:29" ht="12.75" customHeight="1" x14ac:dyDescent="0.4">
      <c r="E37" s="400"/>
      <c r="R37" s="400"/>
      <c r="Z37" s="604" t="s">
        <v>16</v>
      </c>
      <c r="AA37" s="6">
        <f>I64</f>
        <v>306</v>
      </c>
      <c r="AB37" s="6">
        <f>J64</f>
        <v>307</v>
      </c>
      <c r="AC37" s="603">
        <f t="shared" ref="AC37:AC40" si="16">(AB37-AA37)/AA37</f>
        <v>3.2679738562091504E-3</v>
      </c>
    </row>
    <row r="38" spans="1:29" ht="12.75" customHeight="1" x14ac:dyDescent="0.4">
      <c r="Z38" s="602" t="s">
        <v>11</v>
      </c>
      <c r="AA38" s="6">
        <f>I83</f>
        <v>78</v>
      </c>
      <c r="AB38" s="6">
        <f>J83</f>
        <v>78</v>
      </c>
      <c r="AC38" s="603">
        <f t="shared" si="16"/>
        <v>0</v>
      </c>
    </row>
    <row r="39" spans="1:29" ht="12.75" customHeight="1" thickBot="1" x14ac:dyDescent="0.45">
      <c r="A39" s="394"/>
      <c r="G39" s="398" t="s">
        <v>111</v>
      </c>
      <c r="N39" s="394"/>
      <c r="T39" s="398" t="s">
        <v>111</v>
      </c>
      <c r="Z39" s="605" t="s">
        <v>15</v>
      </c>
      <c r="AA39" s="606">
        <f>I102</f>
        <v>112</v>
      </c>
      <c r="AB39" s="606">
        <f>J102</f>
        <v>99</v>
      </c>
      <c r="AC39" s="603">
        <f t="shared" si="16"/>
        <v>-0.11607142857142858</v>
      </c>
    </row>
    <row r="40" spans="1:29" ht="12.75" customHeight="1" x14ac:dyDescent="0.4">
      <c r="A40" s="394">
        <f ca="1">TODAY()</f>
        <v>45761</v>
      </c>
      <c r="G40" s="398" t="s">
        <v>3</v>
      </c>
      <c r="N40" s="394">
        <f ca="1">TODAY()</f>
        <v>45761</v>
      </c>
      <c r="T40" s="398" t="s">
        <v>3</v>
      </c>
      <c r="Z40" s="602" t="s">
        <v>7800</v>
      </c>
      <c r="AA40" s="607">
        <f>SUM(AA36:AA39)</f>
        <v>1212</v>
      </c>
      <c r="AB40" s="607">
        <f>SUM(AB36:AB39)</f>
        <v>1167</v>
      </c>
      <c r="AC40" s="603">
        <f t="shared" si="16"/>
        <v>-3.7128712871287127E-2</v>
      </c>
    </row>
    <row r="41" spans="1:29" ht="12.75" customHeight="1" x14ac:dyDescent="0.4">
      <c r="Z41" s="608"/>
      <c r="AA41" s="609"/>
      <c r="AB41" s="609"/>
      <c r="AC41" s="609"/>
    </row>
    <row r="42" spans="1:29" ht="12.75" customHeight="1" x14ac:dyDescent="0.4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Z42" s="602" t="s">
        <v>12</v>
      </c>
      <c r="AA42" s="6">
        <f>I121</f>
        <v>187</v>
      </c>
      <c r="AB42" s="6">
        <f>J121</f>
        <v>136</v>
      </c>
      <c r="AC42" s="603">
        <f t="shared" ref="AC42:AC44" si="17">(AB42-AA42)/AA42</f>
        <v>-0.27272727272727271</v>
      </c>
    </row>
    <row r="43" spans="1:29" ht="12.75" customHeight="1" x14ac:dyDescent="0.4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5" si="18">(+D43-B43)/B43</f>
        <v>0.25493171471927162</v>
      </c>
      <c r="F43" s="400">
        <f t="shared" ref="F43:F45" si="19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5" si="20">(+J43-H43)/H43</f>
        <v>8.7755102040816324E-2</v>
      </c>
      <c r="L43" s="400">
        <f t="shared" ref="L43:L45" si="21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2">(+Q43-O43)/O43</f>
        <v>0.25493171471927162</v>
      </c>
      <c r="S43" s="400">
        <f t="shared" ref="S43:S54" si="23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4">(+W43-U43)/U43</f>
        <v>8.7755102040816324E-2</v>
      </c>
      <c r="Y43" s="400">
        <f t="shared" ref="Y43:Y54" si="25">(+W43-V43)/V43</f>
        <v>-3.7383177570093459E-3</v>
      </c>
      <c r="Z43" s="604" t="s">
        <v>8</v>
      </c>
      <c r="AA43" s="6">
        <f>I140</f>
        <v>135</v>
      </c>
      <c r="AB43" s="6">
        <f>J140</f>
        <v>111</v>
      </c>
      <c r="AC43" s="603">
        <f t="shared" si="17"/>
        <v>-0.17777777777777778</v>
      </c>
    </row>
    <row r="44" spans="1:29" ht="12.75" customHeight="1" thickBot="1" x14ac:dyDescent="0.45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8"/>
        <v>0.16358463726884778</v>
      </c>
      <c r="F44" s="400">
        <f t="shared" si="19"/>
        <v>9.876543209876543E-3</v>
      </c>
      <c r="H44" s="395">
        <v>534</v>
      </c>
      <c r="I44" s="395">
        <v>619</v>
      </c>
      <c r="J44" s="395">
        <v>551</v>
      </c>
      <c r="K44" s="400">
        <f t="shared" si="20"/>
        <v>3.1835205992509365E-2</v>
      </c>
      <c r="L44" s="400">
        <f t="shared" si="21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2"/>
        <v>0.16358463726884778</v>
      </c>
      <c r="S44" s="400">
        <f t="shared" si="23"/>
        <v>9.876543209876543E-3</v>
      </c>
      <c r="U44" s="395">
        <v>534</v>
      </c>
      <c r="V44" s="395">
        <v>619</v>
      </c>
      <c r="W44" s="395">
        <v>551</v>
      </c>
      <c r="X44" s="400">
        <f t="shared" si="24"/>
        <v>3.1835205992509365E-2</v>
      </c>
      <c r="Y44" s="400">
        <f t="shared" si="25"/>
        <v>-0.1098546042003231</v>
      </c>
      <c r="Z44" s="610" t="s">
        <v>14</v>
      </c>
      <c r="AA44" s="606">
        <f>I161</f>
        <v>94</v>
      </c>
      <c r="AB44" s="606">
        <f>J161</f>
        <v>76</v>
      </c>
      <c r="AC44" s="603">
        <f t="shared" si="17"/>
        <v>-0.19148936170212766</v>
      </c>
    </row>
    <row r="45" spans="1:29" ht="12.75" customHeight="1" x14ac:dyDescent="0.4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8"/>
        <v>0.15731573157315731</v>
      </c>
      <c r="F45" s="400">
        <f t="shared" si="19"/>
        <v>1.348747591522158E-2</v>
      </c>
      <c r="H45" s="395">
        <v>677</v>
      </c>
      <c r="I45" s="395">
        <v>716</v>
      </c>
      <c r="J45" s="395">
        <v>683</v>
      </c>
      <c r="K45" s="400">
        <f t="shared" si="20"/>
        <v>8.8626292466765146E-3</v>
      </c>
      <c r="L45" s="400">
        <f t="shared" si="21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2"/>
        <v>0.15731573157315731</v>
      </c>
      <c r="S45" s="400">
        <f t="shared" si="23"/>
        <v>1.348747591522158E-2</v>
      </c>
      <c r="U45" s="395">
        <v>677</v>
      </c>
      <c r="V45" s="395">
        <v>716</v>
      </c>
      <c r="W45" s="395">
        <v>683</v>
      </c>
      <c r="X45" s="400">
        <f t="shared" si="24"/>
        <v>8.8626292466765146E-3</v>
      </c>
      <c r="Y45" s="400">
        <f t="shared" si="25"/>
        <v>-4.6089385474860335E-2</v>
      </c>
      <c r="Z45" s="604" t="s">
        <v>7801</v>
      </c>
      <c r="AA45" s="611">
        <f>SUM(AA42:AA44)+AA40</f>
        <v>1628</v>
      </c>
      <c r="AB45" s="611">
        <f>SUM(AB42:AB44)+AB40</f>
        <v>1490</v>
      </c>
      <c r="AC45" s="603">
        <f>(AB45-AA45)/AA45</f>
        <v>-8.476658476658476E-2</v>
      </c>
    </row>
    <row r="46" spans="1:29" ht="12.75" customHeight="1" x14ac:dyDescent="0.4">
      <c r="A46" s="395" t="s">
        <v>101</v>
      </c>
      <c r="B46" s="6"/>
      <c r="C46" s="6"/>
      <c r="D46" s="6"/>
      <c r="E46" s="400"/>
      <c r="F46" s="400"/>
      <c r="H46" s="6"/>
      <c r="I46" s="6"/>
      <c r="J46" s="6"/>
      <c r="K46" s="400"/>
      <c r="L46" s="400"/>
      <c r="N46" s="395" t="s">
        <v>101</v>
      </c>
      <c r="O46" s="6">
        <v>971</v>
      </c>
      <c r="P46" s="6">
        <v>1115</v>
      </c>
      <c r="Q46" s="6"/>
      <c r="R46" s="400">
        <f t="shared" si="22"/>
        <v>-1</v>
      </c>
      <c r="S46" s="400">
        <f t="shared" si="23"/>
        <v>-1</v>
      </c>
      <c r="U46" s="6">
        <v>715</v>
      </c>
      <c r="V46" s="6">
        <v>881</v>
      </c>
      <c r="W46" s="6"/>
      <c r="X46" s="400">
        <f t="shared" si="24"/>
        <v>-1</v>
      </c>
      <c r="Y46" s="400">
        <f t="shared" si="25"/>
        <v>-1</v>
      </c>
      <c r="Z46" s="612"/>
      <c r="AA46" s="613"/>
      <c r="AB46" s="613"/>
      <c r="AC46" s="613"/>
    </row>
    <row r="47" spans="1:29" ht="12.75" customHeight="1" thickBot="1" x14ac:dyDescent="0.45">
      <c r="A47" s="395" t="s">
        <v>102</v>
      </c>
      <c r="B47" s="6"/>
      <c r="C47" s="6"/>
      <c r="D47" s="6"/>
      <c r="E47" s="400"/>
      <c r="F47" s="400"/>
      <c r="H47" s="6"/>
      <c r="I47" s="6"/>
      <c r="J47" s="6"/>
      <c r="K47" s="400"/>
      <c r="L47" s="400"/>
      <c r="N47" s="395" t="s">
        <v>102</v>
      </c>
      <c r="O47" s="6">
        <v>1061</v>
      </c>
      <c r="P47" s="6">
        <v>1194</v>
      </c>
      <c r="Q47" s="6"/>
      <c r="R47" s="400">
        <f t="shared" si="22"/>
        <v>-1</v>
      </c>
      <c r="S47" s="400">
        <f t="shared" si="23"/>
        <v>-1</v>
      </c>
      <c r="U47" s="6">
        <v>906</v>
      </c>
      <c r="V47" s="6">
        <v>971</v>
      </c>
      <c r="W47" s="6"/>
      <c r="X47" s="400">
        <f t="shared" si="24"/>
        <v>-1</v>
      </c>
      <c r="Y47" s="400">
        <f t="shared" si="25"/>
        <v>-1</v>
      </c>
      <c r="Z47" s="614" t="s">
        <v>7803</v>
      </c>
      <c r="AA47" s="615"/>
      <c r="AB47" s="615"/>
      <c r="AC47" s="615"/>
    </row>
    <row r="48" spans="1:29" ht="12.75" customHeight="1" thickBot="1" x14ac:dyDescent="0.45">
      <c r="A48" s="6" t="s">
        <v>103</v>
      </c>
      <c r="B48" s="6"/>
      <c r="C48" s="6"/>
      <c r="D48" s="6"/>
      <c r="E48" s="400"/>
      <c r="F48" s="400"/>
      <c r="H48" s="6"/>
      <c r="I48" s="6"/>
      <c r="J48" s="6"/>
      <c r="K48" s="400"/>
      <c r="L48" s="400"/>
      <c r="N48" s="6" t="s">
        <v>103</v>
      </c>
      <c r="O48" s="6">
        <v>1184</v>
      </c>
      <c r="P48" s="6">
        <v>1098</v>
      </c>
      <c r="Q48" s="6"/>
      <c r="R48" s="400">
        <f t="shared" si="22"/>
        <v>-1</v>
      </c>
      <c r="S48" s="400">
        <f t="shared" si="23"/>
        <v>-1</v>
      </c>
      <c r="U48" s="6">
        <v>939</v>
      </c>
      <c r="V48" s="6">
        <v>895</v>
      </c>
      <c r="W48" s="6"/>
      <c r="X48" s="400">
        <f t="shared" si="24"/>
        <v>-1</v>
      </c>
      <c r="Y48" s="400">
        <f t="shared" si="25"/>
        <v>-1</v>
      </c>
      <c r="Z48" s="616" t="s">
        <v>7798</v>
      </c>
      <c r="AA48" s="600">
        <v>2023</v>
      </c>
      <c r="AB48" s="600">
        <v>2024</v>
      </c>
      <c r="AC48" s="601" t="s">
        <v>7799</v>
      </c>
    </row>
    <row r="49" spans="1:29" ht="12.75" customHeight="1" x14ac:dyDescent="0.4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2"/>
        <v>-1</v>
      </c>
      <c r="S49" s="480">
        <f t="shared" si="23"/>
        <v>-1</v>
      </c>
      <c r="T49" s="11"/>
      <c r="U49" s="6">
        <v>893</v>
      </c>
      <c r="V49" s="6">
        <v>906</v>
      </c>
      <c r="W49" s="6"/>
      <c r="X49" s="480">
        <f t="shared" si="24"/>
        <v>-1</v>
      </c>
      <c r="Y49" s="480">
        <f t="shared" si="25"/>
        <v>-1</v>
      </c>
      <c r="Z49" s="617" t="s">
        <v>10</v>
      </c>
      <c r="AA49" s="6">
        <f>C45</f>
        <v>1038</v>
      </c>
      <c r="AB49" s="6">
        <f>D45</f>
        <v>1052</v>
      </c>
      <c r="AC49" s="603">
        <f t="shared" ref="AC49:AC53" si="26">(AB49-AA49)/AA49</f>
        <v>1.348747591522158E-2</v>
      </c>
    </row>
    <row r="50" spans="1:29" ht="12.75" customHeight="1" x14ac:dyDescent="0.4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2"/>
        <v>-1</v>
      </c>
      <c r="S50" s="400">
        <f t="shared" si="23"/>
        <v>-1</v>
      </c>
      <c r="U50" s="6">
        <v>925</v>
      </c>
      <c r="V50" s="6">
        <v>882</v>
      </c>
      <c r="W50" s="6"/>
      <c r="X50" s="400">
        <f t="shared" si="24"/>
        <v>-1</v>
      </c>
      <c r="Y50" s="400">
        <f t="shared" si="25"/>
        <v>-1</v>
      </c>
      <c r="Z50" s="604" t="s">
        <v>16</v>
      </c>
      <c r="AA50" s="6">
        <f>C64</f>
        <v>379</v>
      </c>
      <c r="AB50" s="6">
        <f>D64</f>
        <v>405</v>
      </c>
      <c r="AC50" s="603">
        <f t="shared" si="26"/>
        <v>6.860158311345646E-2</v>
      </c>
    </row>
    <row r="51" spans="1:29" ht="12.75" customHeight="1" x14ac:dyDescent="0.4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2"/>
        <v>-1</v>
      </c>
      <c r="S51" s="400">
        <f t="shared" si="23"/>
        <v>-1</v>
      </c>
      <c r="U51" s="6">
        <v>838</v>
      </c>
      <c r="V51" s="6">
        <v>782</v>
      </c>
      <c r="W51" s="6"/>
      <c r="X51" s="400">
        <f t="shared" si="24"/>
        <v>-1</v>
      </c>
      <c r="Y51" s="400">
        <f t="shared" si="25"/>
        <v>-1</v>
      </c>
      <c r="Z51" s="602" t="s">
        <v>11</v>
      </c>
      <c r="AA51" s="6">
        <f>C83</f>
        <v>86</v>
      </c>
      <c r="AB51" s="6">
        <f>D83</f>
        <v>98</v>
      </c>
      <c r="AC51" s="603">
        <f t="shared" si="26"/>
        <v>0.13953488372093023</v>
      </c>
    </row>
    <row r="52" spans="1:29" ht="12.75" customHeight="1" thickBot="1" x14ac:dyDescent="0.45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2"/>
        <v>-1</v>
      </c>
      <c r="S52" s="400">
        <f t="shared" si="23"/>
        <v>-1</v>
      </c>
      <c r="U52" s="6">
        <v>920</v>
      </c>
      <c r="V52" s="6">
        <v>837</v>
      </c>
      <c r="W52" s="6"/>
      <c r="X52" s="400">
        <f t="shared" si="24"/>
        <v>-1</v>
      </c>
      <c r="Y52" s="400">
        <f t="shared" si="25"/>
        <v>-1</v>
      </c>
      <c r="Z52" s="605" t="s">
        <v>15</v>
      </c>
      <c r="AA52" s="606">
        <f>C102</f>
        <v>149</v>
      </c>
      <c r="AB52" s="606">
        <f>D102</f>
        <v>173</v>
      </c>
      <c r="AC52" s="603">
        <f>(AB52-AA52)/AA52</f>
        <v>0.16107382550335569</v>
      </c>
    </row>
    <row r="53" spans="1:29" ht="13.5" customHeight="1" x14ac:dyDescent="0.4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2"/>
        <v>-1</v>
      </c>
      <c r="S53" s="400">
        <f t="shared" si="23"/>
        <v>-1</v>
      </c>
      <c r="U53" s="6">
        <v>787</v>
      </c>
      <c r="V53" s="6">
        <v>726</v>
      </c>
      <c r="W53" s="6"/>
      <c r="X53" s="400">
        <f t="shared" si="24"/>
        <v>-1</v>
      </c>
      <c r="Y53" s="400">
        <f t="shared" si="25"/>
        <v>-1</v>
      </c>
      <c r="Z53" s="602" t="s">
        <v>7800</v>
      </c>
      <c r="AA53" s="607">
        <f>SUM(AA49:AA52)</f>
        <v>1652</v>
      </c>
      <c r="AB53" s="607">
        <f>SUM(AB49:AB52)</f>
        <v>1728</v>
      </c>
      <c r="AC53" s="603">
        <f t="shared" si="26"/>
        <v>4.6004842615012108E-2</v>
      </c>
    </row>
    <row r="54" spans="1:29" ht="12.75" customHeight="1" x14ac:dyDescent="0.4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2"/>
        <v>-1</v>
      </c>
      <c r="S54" s="400">
        <f t="shared" si="23"/>
        <v>-1</v>
      </c>
      <c r="T54"/>
      <c r="U54" s="6">
        <v>675</v>
      </c>
      <c r="V54" s="6">
        <v>761</v>
      </c>
      <c r="W54" s="6"/>
      <c r="X54" s="384">
        <f t="shared" si="24"/>
        <v>-1</v>
      </c>
      <c r="Y54" s="384">
        <f t="shared" si="25"/>
        <v>-1</v>
      </c>
      <c r="Z54" s="608"/>
      <c r="AA54" s="609"/>
      <c r="AB54" s="609"/>
      <c r="AC54" s="609"/>
    </row>
    <row r="55" spans="1:29" ht="12.75" customHeight="1" x14ac:dyDescent="0.4">
      <c r="Z55" s="602" t="s">
        <v>12</v>
      </c>
      <c r="AA55" s="6">
        <f>C121</f>
        <v>197</v>
      </c>
      <c r="AB55" s="6">
        <f>D121</f>
        <v>223</v>
      </c>
      <c r="AC55" s="603">
        <f t="shared" ref="AC55:AC57" si="27">(AB55-AA55)/AA55</f>
        <v>0.13197969543147209</v>
      </c>
    </row>
    <row r="56" spans="1:29" ht="12.75" customHeight="1" x14ac:dyDescent="0.4">
      <c r="A56" s="395" t="s">
        <v>110</v>
      </c>
      <c r="B56" s="395">
        <f>SUM(B43:B54)</f>
        <v>2271</v>
      </c>
      <c r="C56" s="395">
        <f>SUM(C43:C54)</f>
        <v>2625</v>
      </c>
      <c r="D56" s="395">
        <f>SUM(D43:D54)</f>
        <v>2697</v>
      </c>
      <c r="E56" s="400">
        <f>(+D56-B56)/B56</f>
        <v>0.18758256274768825</v>
      </c>
      <c r="F56" s="400">
        <f>(+D56-C56)/C56</f>
        <v>2.7428571428571427E-2</v>
      </c>
      <c r="H56" s="395">
        <f>SUM(H43:H54)</f>
        <v>1701</v>
      </c>
      <c r="I56" s="395">
        <f>SUM(I43:I54)</f>
        <v>1870</v>
      </c>
      <c r="J56" s="395">
        <f>SUM(J43:J54)</f>
        <v>1767</v>
      </c>
      <c r="K56" s="400">
        <f>(+J56-H56)/H56</f>
        <v>3.8800705467372132E-2</v>
      </c>
      <c r="L56" s="400">
        <f>(+J56-I56)/I56</f>
        <v>-5.5080213903743312E-2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2697</v>
      </c>
      <c r="R56" s="400">
        <f>(+Q56-O56)/O56</f>
        <v>-0.76733954451345754</v>
      </c>
      <c r="S56" s="400">
        <f>(+Q56-P56)/P56</f>
        <v>-0.77640523959542362</v>
      </c>
      <c r="U56" s="395">
        <f>SUM(U43:U54)</f>
        <v>9299</v>
      </c>
      <c r="V56" s="395">
        <f>SUM(V43:V54)</f>
        <v>9511</v>
      </c>
      <c r="W56" s="395">
        <f>SUM(W43:W54)</f>
        <v>1767</v>
      </c>
      <c r="X56" s="400">
        <f>(+W56-U56)/U56</f>
        <v>-0.8099795676954511</v>
      </c>
      <c r="Y56" s="400">
        <f>(+W56-V56)/V56</f>
        <v>-0.81421511933550628</v>
      </c>
      <c r="Z56" s="604" t="s">
        <v>8</v>
      </c>
      <c r="AA56" s="6">
        <f>C140</f>
        <v>159</v>
      </c>
      <c r="AB56" s="6">
        <f>D140</f>
        <v>138</v>
      </c>
      <c r="AC56" s="603">
        <f t="shared" si="27"/>
        <v>-0.13207547169811321</v>
      </c>
    </row>
    <row r="57" spans="1:29" ht="12.75" customHeight="1" thickBot="1" x14ac:dyDescent="0.45">
      <c r="Z57" s="610" t="s">
        <v>14</v>
      </c>
      <c r="AA57" s="606">
        <f>C161</f>
        <v>151</v>
      </c>
      <c r="AB57" s="606">
        <f>D161</f>
        <v>188</v>
      </c>
      <c r="AC57" s="603">
        <f t="shared" si="27"/>
        <v>0.24503311258278146</v>
      </c>
    </row>
    <row r="58" spans="1:29" ht="12.75" customHeight="1" x14ac:dyDescent="0.4">
      <c r="G58" s="398" t="s">
        <v>112</v>
      </c>
      <c r="T58" s="398" t="s">
        <v>112</v>
      </c>
      <c r="Z58" s="604" t="s">
        <v>7801</v>
      </c>
      <c r="AA58" s="611">
        <f>SUM(AA55:AA57)+AA53</f>
        <v>2159</v>
      </c>
      <c r="AB58" s="611">
        <f>SUM(AB55:AB57)+AB53</f>
        <v>2277</v>
      </c>
      <c r="AC58" s="603">
        <f>(AB58-AA58)/AA58</f>
        <v>5.4654932839277443E-2</v>
      </c>
    </row>
    <row r="59" spans="1:29" ht="12.75" customHeight="1" x14ac:dyDescent="0.4">
      <c r="G59" s="398" t="s">
        <v>3</v>
      </c>
      <c r="T59" s="398" t="s">
        <v>3</v>
      </c>
    </row>
    <row r="60" spans="1:29" ht="12.75" customHeight="1" x14ac:dyDescent="0.4">
      <c r="G60" s="398"/>
      <c r="T60" s="398"/>
    </row>
    <row r="61" spans="1:29" ht="12.75" customHeight="1" x14ac:dyDescent="0.4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</row>
    <row r="62" spans="1:29" ht="12.75" customHeight="1" x14ac:dyDescent="0.4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4" si="28">(+D62-B62)/B62</f>
        <v>0.13588850174216027</v>
      </c>
      <c r="F62" s="400">
        <f t="shared" ref="F62:F64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4" si="30">(+J62-H62)/H62</f>
        <v>0.13930348258706468</v>
      </c>
      <c r="L62" s="400">
        <f t="shared" ref="L62:L64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</row>
    <row r="63" spans="1:29" ht="12.75" customHeight="1" x14ac:dyDescent="0.4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8"/>
        <v>9.9315068493150679E-2</v>
      </c>
      <c r="F63" s="400">
        <f t="shared" si="29"/>
        <v>3.1250000000000002E-3</v>
      </c>
      <c r="H63" s="395">
        <v>223</v>
      </c>
      <c r="I63" s="395">
        <v>225</v>
      </c>
      <c r="J63" s="395">
        <v>244</v>
      </c>
      <c r="K63" s="400">
        <f t="shared" si="30"/>
        <v>9.417040358744394E-2</v>
      </c>
      <c r="L63" s="400">
        <f t="shared" si="31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2"/>
        <v>9.9315068493150679E-2</v>
      </c>
      <c r="S63" s="400">
        <f t="shared" si="33"/>
        <v>3.1250000000000002E-3</v>
      </c>
      <c r="U63" s="395">
        <v>223</v>
      </c>
      <c r="V63" s="395">
        <v>225</v>
      </c>
      <c r="W63" s="395">
        <v>244</v>
      </c>
      <c r="X63" s="400">
        <f t="shared" si="34"/>
        <v>9.417040358744394E-2</v>
      </c>
      <c r="Y63" s="400">
        <f t="shared" si="35"/>
        <v>8.4444444444444447E-2</v>
      </c>
    </row>
    <row r="64" spans="1:29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8"/>
        <v>-9.3959731543624164E-2</v>
      </c>
      <c r="F64" s="400">
        <f t="shared" si="29"/>
        <v>6.860158311345646E-2</v>
      </c>
      <c r="H64" s="395">
        <v>299</v>
      </c>
      <c r="I64" s="395">
        <v>306</v>
      </c>
      <c r="J64" s="395">
        <v>307</v>
      </c>
      <c r="K64" s="400">
        <f t="shared" si="30"/>
        <v>2.6755852842809364E-2</v>
      </c>
      <c r="L64" s="400">
        <f t="shared" si="31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2"/>
        <v>-9.3959731543624164E-2</v>
      </c>
      <c r="S64" s="400">
        <f t="shared" si="33"/>
        <v>6.860158311345646E-2</v>
      </c>
      <c r="U64" s="395">
        <v>299</v>
      </c>
      <c r="V64" s="395">
        <v>306</v>
      </c>
      <c r="W64" s="395">
        <v>307</v>
      </c>
      <c r="X64" s="400">
        <f t="shared" si="34"/>
        <v>2.6755852842809364E-2</v>
      </c>
      <c r="Y64" s="400">
        <f t="shared" si="35"/>
        <v>3.2679738562091504E-3</v>
      </c>
    </row>
    <row r="65" spans="1:25" ht="12.75" customHeight="1" x14ac:dyDescent="0.4">
      <c r="A65" s="395" t="s">
        <v>101</v>
      </c>
      <c r="B65" s="6"/>
      <c r="C65" s="6"/>
      <c r="D65" s="6"/>
      <c r="E65" s="400"/>
      <c r="F65" s="400"/>
      <c r="H65" s="6"/>
      <c r="I65" s="6"/>
      <c r="J65" s="6"/>
      <c r="K65" s="400"/>
      <c r="L65" s="400"/>
      <c r="N65" s="395" t="s">
        <v>101</v>
      </c>
      <c r="O65" s="6">
        <v>444</v>
      </c>
      <c r="P65" s="6">
        <v>535</v>
      </c>
      <c r="Q65" s="6"/>
      <c r="R65" s="400">
        <f t="shared" si="32"/>
        <v>-1</v>
      </c>
      <c r="S65" s="400">
        <f t="shared" si="33"/>
        <v>-1</v>
      </c>
      <c r="U65" s="6">
        <v>340</v>
      </c>
      <c r="V65" s="6">
        <v>358</v>
      </c>
      <c r="W65" s="6"/>
      <c r="X65" s="400">
        <f t="shared" si="34"/>
        <v>-1</v>
      </c>
      <c r="Y65" s="400">
        <f t="shared" si="35"/>
        <v>-1</v>
      </c>
    </row>
    <row r="66" spans="1:25" ht="12.75" customHeight="1" x14ac:dyDescent="0.4">
      <c r="A66" s="395" t="s">
        <v>102</v>
      </c>
      <c r="B66" s="6"/>
      <c r="C66" s="6"/>
      <c r="D66" s="6"/>
      <c r="E66" s="400"/>
      <c r="F66" s="400"/>
      <c r="H66" s="6"/>
      <c r="I66" s="6"/>
      <c r="J66" s="6"/>
      <c r="K66" s="400"/>
      <c r="L66" s="400"/>
      <c r="N66" s="395" t="s">
        <v>102</v>
      </c>
      <c r="O66" s="6">
        <v>537</v>
      </c>
      <c r="P66" s="6">
        <v>646</v>
      </c>
      <c r="Q66" s="6"/>
      <c r="R66" s="400">
        <f t="shared" si="32"/>
        <v>-1</v>
      </c>
      <c r="S66" s="400">
        <f t="shared" si="33"/>
        <v>-1</v>
      </c>
      <c r="U66" s="6">
        <v>414</v>
      </c>
      <c r="V66" s="6">
        <v>474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4">
      <c r="A67" s="6" t="s">
        <v>103</v>
      </c>
      <c r="B67" s="6"/>
      <c r="C67" s="6"/>
      <c r="D67" s="6"/>
      <c r="E67" s="400"/>
      <c r="F67" s="400"/>
      <c r="H67" s="6"/>
      <c r="I67" s="6"/>
      <c r="J67" s="6"/>
      <c r="K67" s="400"/>
      <c r="L67" s="400"/>
      <c r="N67" s="6" t="s">
        <v>103</v>
      </c>
      <c r="O67" s="6">
        <v>598</v>
      </c>
      <c r="P67" s="6">
        <v>582</v>
      </c>
      <c r="Q67" s="6"/>
      <c r="R67" s="400">
        <f t="shared" si="32"/>
        <v>-1</v>
      </c>
      <c r="S67" s="400">
        <f t="shared" si="33"/>
        <v>-1</v>
      </c>
      <c r="U67" s="6">
        <v>536</v>
      </c>
      <c r="V67" s="6">
        <v>449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4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2"/>
        <v>-1</v>
      </c>
      <c r="S68" s="400">
        <f t="shared" si="33"/>
        <v>-1</v>
      </c>
      <c r="U68" s="6">
        <v>487</v>
      </c>
      <c r="V68" s="6">
        <v>526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4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4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4"/>
    <row r="75" spans="1:25" ht="12.75" customHeight="1" x14ac:dyDescent="0.4">
      <c r="A75" s="395" t="s">
        <v>110</v>
      </c>
      <c r="B75" s="395">
        <f>SUM(B62:B73)</f>
        <v>1026</v>
      </c>
      <c r="C75" s="395">
        <f>SUM(C62:C73)</f>
        <v>974</v>
      </c>
      <c r="D75" s="395">
        <f>SUM(D62:D73)</f>
        <v>1052</v>
      </c>
      <c r="E75" s="400">
        <f>(+D75-B75)/B75</f>
        <v>2.5341130604288498E-2</v>
      </c>
      <c r="F75" s="400">
        <f>(+D75-C75)/C75</f>
        <v>8.0082135523613956E-2</v>
      </c>
      <c r="H75" s="395">
        <f>SUM(H62:H73)</f>
        <v>723</v>
      </c>
      <c r="I75" s="395">
        <f>SUM(I62:I73)</f>
        <v>731</v>
      </c>
      <c r="J75" s="395">
        <f>SUM(J62:J73)</f>
        <v>780</v>
      </c>
      <c r="K75" s="400">
        <f>(+J75-H75)/H75</f>
        <v>7.8838174273858919E-2</v>
      </c>
      <c r="L75" s="400">
        <f>(+J75-I75)/I75</f>
        <v>6.7031463748290013E-2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1052</v>
      </c>
      <c r="R75" s="400">
        <f>(+Q75-O75)/O75</f>
        <v>-0.79497174040148122</v>
      </c>
      <c r="S75" s="400">
        <f>(+Q75-P75)/P75</f>
        <v>-0.80572483841181897</v>
      </c>
      <c r="U75" s="395">
        <f>SUM(U62:U73)</f>
        <v>4451</v>
      </c>
      <c r="V75" s="395">
        <f>SUM(V62:V73)</f>
        <v>4620</v>
      </c>
      <c r="W75" s="395">
        <f>SUM(W62:W73)</f>
        <v>780</v>
      </c>
      <c r="X75" s="400">
        <f>(+W75-U75)/U75</f>
        <v>-0.8247584812401707</v>
      </c>
      <c r="Y75" s="400">
        <f>(+W75-V75)/V75</f>
        <v>-0.83116883116883122</v>
      </c>
    </row>
    <row r="76" spans="1:25" ht="12.75" customHeight="1" x14ac:dyDescent="0.4"/>
    <row r="77" spans="1:25" ht="12.75" customHeight="1" x14ac:dyDescent="0.4">
      <c r="A77" s="394">
        <f ca="1">TODAY()</f>
        <v>45761</v>
      </c>
      <c r="G77" s="398" t="s">
        <v>113</v>
      </c>
      <c r="N77" s="394">
        <f ca="1">TODAY()</f>
        <v>45761</v>
      </c>
      <c r="T77" s="398" t="s">
        <v>113</v>
      </c>
    </row>
    <row r="78" spans="1:25" ht="12.75" customHeight="1" x14ac:dyDescent="0.4">
      <c r="A78" s="394"/>
      <c r="G78" s="398" t="s">
        <v>3</v>
      </c>
      <c r="N78" s="394"/>
      <c r="T78" s="398" t="s">
        <v>3</v>
      </c>
    </row>
    <row r="79" spans="1:25" ht="12.75" customHeight="1" x14ac:dyDescent="0.4"/>
    <row r="80" spans="1:25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3" si="36">(+D81-B81)/B81</f>
        <v>0.3888888888888889</v>
      </c>
      <c r="F81" s="400">
        <f t="shared" ref="F81:F83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3" si="38">(+J81-H81)/H81</f>
        <v>0.11864406779661017</v>
      </c>
      <c r="L81" s="400">
        <f t="shared" ref="L81:L83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6"/>
        <v>-1.0101010101010102E-2</v>
      </c>
      <c r="F83" s="400">
        <f t="shared" si="37"/>
        <v>0.13953488372093023</v>
      </c>
      <c r="H83" s="395">
        <v>85</v>
      </c>
      <c r="I83" s="395">
        <v>78</v>
      </c>
      <c r="J83" s="395">
        <v>78</v>
      </c>
      <c r="K83" s="400">
        <f t="shared" si="38"/>
        <v>-8.2352941176470587E-2</v>
      </c>
      <c r="L83" s="400">
        <f t="shared" si="39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0"/>
        <v>-1.0101010101010102E-2</v>
      </c>
      <c r="S83" s="400">
        <f t="shared" si="41"/>
        <v>0.13953488372093023</v>
      </c>
      <c r="U83" s="395">
        <v>85</v>
      </c>
      <c r="V83" s="395">
        <v>78</v>
      </c>
      <c r="W83" s="395">
        <v>78</v>
      </c>
      <c r="X83" s="400">
        <f t="shared" si="42"/>
        <v>-8.2352941176470587E-2</v>
      </c>
      <c r="Y83" s="400">
        <f t="shared" si="43"/>
        <v>0</v>
      </c>
    </row>
    <row r="84" spans="1:25" ht="12.75" customHeight="1" x14ac:dyDescent="0.4">
      <c r="A84" s="395" t="s">
        <v>101</v>
      </c>
      <c r="B84" s="6"/>
      <c r="C84" s="6"/>
      <c r="D84" s="6"/>
      <c r="E84" s="400"/>
      <c r="F84" s="400"/>
      <c r="H84" s="6"/>
      <c r="I84" s="6"/>
      <c r="J84" s="6"/>
      <c r="K84" s="400"/>
      <c r="L84" s="400"/>
      <c r="N84" s="395" t="s">
        <v>101</v>
      </c>
      <c r="O84" s="6">
        <v>117</v>
      </c>
      <c r="P84" s="6">
        <v>136</v>
      </c>
      <c r="Q84" s="6"/>
      <c r="R84" s="400">
        <f t="shared" si="40"/>
        <v>-1</v>
      </c>
      <c r="S84" s="400">
        <f t="shared" si="41"/>
        <v>-1</v>
      </c>
      <c r="U84" s="6">
        <v>81</v>
      </c>
      <c r="V84" s="6">
        <v>80</v>
      </c>
      <c r="W84" s="6"/>
      <c r="X84" s="400">
        <f t="shared" si="42"/>
        <v>-1</v>
      </c>
      <c r="Y84" s="400">
        <f t="shared" si="43"/>
        <v>-1</v>
      </c>
    </row>
    <row r="85" spans="1:25" ht="12.75" customHeight="1" x14ac:dyDescent="0.4">
      <c r="A85" s="395" t="s">
        <v>102</v>
      </c>
      <c r="B85" s="6"/>
      <c r="C85" s="6"/>
      <c r="D85" s="6"/>
      <c r="E85" s="400"/>
      <c r="F85" s="400"/>
      <c r="H85" s="6"/>
      <c r="I85" s="6"/>
      <c r="J85" s="6"/>
      <c r="K85" s="400"/>
      <c r="L85" s="400"/>
      <c r="N85" s="395" t="s">
        <v>102</v>
      </c>
      <c r="O85" s="6">
        <v>126</v>
      </c>
      <c r="P85" s="6">
        <v>139</v>
      </c>
      <c r="Q85" s="6"/>
      <c r="R85" s="400">
        <f t="shared" si="40"/>
        <v>-1</v>
      </c>
      <c r="S85" s="400">
        <f t="shared" si="41"/>
        <v>-1</v>
      </c>
      <c r="U85" s="6">
        <v>122</v>
      </c>
      <c r="V85" s="6">
        <v>107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4">
      <c r="A86" s="395" t="s">
        <v>103</v>
      </c>
      <c r="B86" s="6"/>
      <c r="C86" s="6"/>
      <c r="D86" s="6"/>
      <c r="E86" s="400"/>
      <c r="F86" s="400"/>
      <c r="H86" s="6"/>
      <c r="I86" s="6"/>
      <c r="J86" s="6"/>
      <c r="K86" s="400"/>
      <c r="L86" s="400"/>
      <c r="N86" s="395" t="s">
        <v>103</v>
      </c>
      <c r="O86" s="6">
        <v>145</v>
      </c>
      <c r="P86" s="6">
        <v>133</v>
      </c>
      <c r="Q86" s="6"/>
      <c r="R86" s="400">
        <f t="shared" si="40"/>
        <v>-1</v>
      </c>
      <c r="S86" s="400">
        <f t="shared" si="41"/>
        <v>-1</v>
      </c>
      <c r="U86" s="6">
        <v>117</v>
      </c>
      <c r="V86" s="6">
        <v>122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4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0"/>
        <v>-1</v>
      </c>
      <c r="S87" s="400">
        <f t="shared" si="41"/>
        <v>-1</v>
      </c>
      <c r="U87" s="6">
        <v>106</v>
      </c>
      <c r="V87" s="6">
        <v>134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4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4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255</v>
      </c>
      <c r="C94" s="395">
        <f>SUM(C81:C92)</f>
        <v>230</v>
      </c>
      <c r="D94" s="395">
        <f>SUM(D81:D92)</f>
        <v>283</v>
      </c>
      <c r="E94" s="400">
        <f>(+D94-B94)/B94</f>
        <v>0.10980392156862745</v>
      </c>
      <c r="F94" s="400">
        <f>(+D94-C94)/C94</f>
        <v>0.23043478260869565</v>
      </c>
      <c r="H94" s="395">
        <f>SUM(H81:H92)</f>
        <v>201</v>
      </c>
      <c r="I94" s="395">
        <f>SUM(I81:I92)</f>
        <v>175</v>
      </c>
      <c r="J94" s="395">
        <f>SUM(J81:J92)</f>
        <v>194</v>
      </c>
      <c r="K94" s="400">
        <f>(+J94-H94)/H94</f>
        <v>-3.482587064676617E-2</v>
      </c>
      <c r="L94" s="400">
        <f>(+J94-I94)/I94</f>
        <v>0.10857142857142857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283</v>
      </c>
      <c r="R94" s="400">
        <f>(+Q94-O94)/O94</f>
        <v>-0.7680327868852459</v>
      </c>
      <c r="S94" s="400">
        <f>(+Q94-P94)/P94</f>
        <v>-0.77177419354838706</v>
      </c>
      <c r="U94" s="395">
        <f>SUM(U81:U92)</f>
        <v>1074</v>
      </c>
      <c r="V94" s="395">
        <f>SUM(V81:V92)</f>
        <v>1111</v>
      </c>
      <c r="W94" s="395">
        <f>SUM(W81:W92)</f>
        <v>194</v>
      </c>
      <c r="X94" s="400">
        <f>(+W94-U94)/U94</f>
        <v>-0.81936685288640598</v>
      </c>
      <c r="Y94" s="400">
        <f>(+W94-V94)/V94</f>
        <v>-0.82538253825382535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2" si="44">(+D100-B100)/B100</f>
        <v>0.45</v>
      </c>
      <c r="F100" s="400">
        <f t="shared" ref="F100:F102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2" si="46">(+J100-H100)/H100</f>
        <v>0.26984126984126983</v>
      </c>
      <c r="L100" s="400">
        <f t="shared" ref="L100:L102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4"/>
        <v>0.3515625</v>
      </c>
      <c r="F102" s="400">
        <f t="shared" si="45"/>
        <v>0.16107382550335569</v>
      </c>
      <c r="H102" s="395">
        <v>91</v>
      </c>
      <c r="I102" s="395">
        <v>112</v>
      </c>
      <c r="J102" s="395">
        <v>99</v>
      </c>
      <c r="K102" s="400">
        <f t="shared" si="46"/>
        <v>8.7912087912087919E-2</v>
      </c>
      <c r="L102" s="400">
        <f t="shared" si="47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8"/>
        <v>0.3515625</v>
      </c>
      <c r="S102" s="400">
        <f t="shared" si="49"/>
        <v>0.16107382550335569</v>
      </c>
      <c r="U102" s="395">
        <v>91</v>
      </c>
      <c r="V102" s="395">
        <v>112</v>
      </c>
      <c r="W102" s="395">
        <v>99</v>
      </c>
      <c r="X102" s="400">
        <f t="shared" si="50"/>
        <v>8.7912087912087919E-2</v>
      </c>
      <c r="Y102" s="400">
        <f t="shared" si="51"/>
        <v>-0.11607142857142858</v>
      </c>
    </row>
    <row r="103" spans="1:25" ht="12.75" customHeight="1" x14ac:dyDescent="0.4">
      <c r="A103" s="395" t="s">
        <v>101</v>
      </c>
      <c r="B103" s="6"/>
      <c r="C103" s="6"/>
      <c r="D103" s="6"/>
      <c r="E103" s="400"/>
      <c r="F103" s="400"/>
      <c r="H103" s="6"/>
      <c r="I103" s="6"/>
      <c r="J103" s="6"/>
      <c r="K103" s="400"/>
      <c r="L103" s="400"/>
      <c r="N103" s="395" t="s">
        <v>101</v>
      </c>
      <c r="O103" s="6">
        <v>137</v>
      </c>
      <c r="P103" s="6">
        <v>172</v>
      </c>
      <c r="Q103" s="6"/>
      <c r="R103" s="400">
        <f t="shared" si="48"/>
        <v>-1</v>
      </c>
      <c r="S103" s="400">
        <f t="shared" si="49"/>
        <v>-1</v>
      </c>
      <c r="U103" s="6">
        <v>104</v>
      </c>
      <c r="V103" s="6">
        <v>143</v>
      </c>
      <c r="W103" s="6"/>
      <c r="X103" s="400">
        <f t="shared" si="50"/>
        <v>-1</v>
      </c>
      <c r="Y103" s="400">
        <f t="shared" si="51"/>
        <v>-1</v>
      </c>
    </row>
    <row r="104" spans="1:25" ht="12.75" customHeight="1" x14ac:dyDescent="0.4">
      <c r="A104" s="395" t="s">
        <v>102</v>
      </c>
      <c r="B104" s="6"/>
      <c r="C104" s="6"/>
      <c r="D104" s="6"/>
      <c r="E104" s="400"/>
      <c r="F104" s="400"/>
      <c r="H104" s="6"/>
      <c r="I104" s="6"/>
      <c r="J104" s="6"/>
      <c r="K104" s="400"/>
      <c r="L104" s="400"/>
      <c r="N104" s="395" t="s">
        <v>102</v>
      </c>
      <c r="O104" s="6">
        <v>216</v>
      </c>
      <c r="P104" s="6">
        <v>228</v>
      </c>
      <c r="Q104" s="6"/>
      <c r="R104" s="400">
        <f t="shared" si="48"/>
        <v>-1</v>
      </c>
      <c r="S104" s="400">
        <f t="shared" si="49"/>
        <v>-1</v>
      </c>
      <c r="U104" s="6">
        <v>132</v>
      </c>
      <c r="V104" s="6">
        <v>163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4">
      <c r="A105" s="6" t="s">
        <v>103</v>
      </c>
      <c r="B105" s="6"/>
      <c r="C105" s="6"/>
      <c r="D105" s="6"/>
      <c r="E105" s="400"/>
      <c r="F105" s="400"/>
      <c r="H105" s="6"/>
      <c r="I105" s="6"/>
      <c r="J105" s="6"/>
      <c r="K105" s="400"/>
      <c r="L105" s="400"/>
      <c r="N105" s="6" t="s">
        <v>103</v>
      </c>
      <c r="O105" s="6">
        <v>177</v>
      </c>
      <c r="P105" s="6">
        <v>174</v>
      </c>
      <c r="Q105" s="6"/>
      <c r="R105" s="400">
        <f t="shared" si="48"/>
        <v>-1</v>
      </c>
      <c r="S105" s="400">
        <f t="shared" si="49"/>
        <v>-1</v>
      </c>
      <c r="U105" s="6">
        <v>148</v>
      </c>
      <c r="V105" s="6">
        <v>153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4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8"/>
        <v>-1</v>
      </c>
      <c r="S106" s="400">
        <f t="shared" si="49"/>
        <v>-1</v>
      </c>
      <c r="U106" s="6">
        <v>158</v>
      </c>
      <c r="V106" s="6">
        <v>157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4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4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306</v>
      </c>
      <c r="C113" s="395">
        <f>SUM(C100:C111)</f>
        <v>408</v>
      </c>
      <c r="D113" s="395">
        <f>SUM(D100:D111)</f>
        <v>422</v>
      </c>
      <c r="E113" s="400">
        <f>(+D113-B113)/B113</f>
        <v>0.37908496732026142</v>
      </c>
      <c r="F113" s="400">
        <f>(+D113-C113)/C113</f>
        <v>3.4313725490196081E-2</v>
      </c>
      <c r="H113" s="395">
        <f>SUM(H100:H112)</f>
        <v>217</v>
      </c>
      <c r="I113" s="395">
        <f>SUM(I100:I112)</f>
        <v>259</v>
      </c>
      <c r="J113" s="395">
        <f>SUM(J100:J112)</f>
        <v>271</v>
      </c>
      <c r="K113" s="400">
        <f>(+J113-H113)/H113</f>
        <v>0.24884792626728111</v>
      </c>
      <c r="L113" s="400">
        <f>(+J113-I113)/I113</f>
        <v>4.633204633204633E-2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422</v>
      </c>
      <c r="R113" s="400">
        <f>(+Q113-O113)/O113</f>
        <v>-0.74760765550239239</v>
      </c>
      <c r="S113" s="400">
        <f>(+Q113-P113)/P113</f>
        <v>-0.78392217101894524</v>
      </c>
      <c r="U113" s="395">
        <f>SUM(U100:U112)</f>
        <v>1399</v>
      </c>
      <c r="V113" s="395">
        <f>SUM(V100:V112)</f>
        <v>1558</v>
      </c>
      <c r="W113" s="395">
        <f>SUM(W100:W112)</f>
        <v>271</v>
      </c>
      <c r="X113" s="400">
        <f>(+W113-U113)/U113</f>
        <v>-0.80629020729092205</v>
      </c>
      <c r="Y113" s="400">
        <f>(+W113-V113)/V113</f>
        <v>-0.8260590500641849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45761</v>
      </c>
      <c r="G116" s="398" t="s">
        <v>3</v>
      </c>
      <c r="N116" s="394">
        <f ca="1">TODAY()</f>
        <v>45761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1" si="52">(+D119-B119)/B119</f>
        <v>6.0773480662983423E-2</v>
      </c>
      <c r="F119" s="400">
        <f t="shared" ref="F119:F121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1" si="54">(+J119-H119)/H119</f>
        <v>0.14912280701754385</v>
      </c>
      <c r="L119" s="400">
        <f t="shared" ref="L119:L121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2"/>
        <v>5.6872037914691941E-2</v>
      </c>
      <c r="F121" s="400">
        <f t="shared" si="53"/>
        <v>0.13197969543147209</v>
      </c>
      <c r="H121" s="395">
        <v>181</v>
      </c>
      <c r="I121" s="395">
        <v>187</v>
      </c>
      <c r="J121" s="395">
        <v>136</v>
      </c>
      <c r="K121" s="400">
        <f t="shared" si="54"/>
        <v>-0.24861878453038674</v>
      </c>
      <c r="L121" s="400">
        <f t="shared" si="55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6"/>
        <v>5.6872037914691941E-2</v>
      </c>
      <c r="S121" s="400">
        <f t="shared" si="57"/>
        <v>0.13197969543147209</v>
      </c>
      <c r="U121" s="395">
        <v>181</v>
      </c>
      <c r="V121" s="395">
        <v>187</v>
      </c>
      <c r="W121" s="395">
        <v>136</v>
      </c>
      <c r="X121" s="400">
        <f t="shared" si="58"/>
        <v>-0.24861878453038674</v>
      </c>
      <c r="Y121" s="400">
        <f t="shared" si="59"/>
        <v>-0.27272727272727271</v>
      </c>
    </row>
    <row r="122" spans="1:25" ht="12.75" customHeight="1" x14ac:dyDescent="0.4">
      <c r="A122" s="395" t="s">
        <v>101</v>
      </c>
      <c r="B122" s="6"/>
      <c r="C122" s="6"/>
      <c r="D122" s="6"/>
      <c r="E122" s="400"/>
      <c r="F122" s="400"/>
      <c r="H122" s="6"/>
      <c r="I122" s="6"/>
      <c r="J122" s="6"/>
      <c r="K122" s="400"/>
      <c r="L122" s="400"/>
      <c r="N122" s="395" t="s">
        <v>101</v>
      </c>
      <c r="O122" s="6">
        <v>206</v>
      </c>
      <c r="P122" s="6">
        <v>245</v>
      </c>
      <c r="Q122" s="6"/>
      <c r="R122" s="400">
        <f t="shared" si="56"/>
        <v>-1</v>
      </c>
      <c r="S122" s="400">
        <f t="shared" si="57"/>
        <v>-1</v>
      </c>
      <c r="U122" s="6">
        <v>168</v>
      </c>
      <c r="V122" s="6">
        <v>162</v>
      </c>
      <c r="W122" s="6"/>
      <c r="X122" s="400">
        <f t="shared" si="58"/>
        <v>-1</v>
      </c>
      <c r="Y122" s="400">
        <f t="shared" si="59"/>
        <v>-1</v>
      </c>
    </row>
    <row r="123" spans="1:25" ht="12.75" customHeight="1" x14ac:dyDescent="0.4">
      <c r="A123" s="395" t="s">
        <v>102</v>
      </c>
      <c r="B123" s="6"/>
      <c r="C123" s="6"/>
      <c r="D123" s="6"/>
      <c r="E123" s="400"/>
      <c r="F123" s="400"/>
      <c r="H123" s="6"/>
      <c r="I123" s="6"/>
      <c r="J123" s="6"/>
      <c r="K123" s="400"/>
      <c r="L123" s="400"/>
      <c r="N123" s="395" t="s">
        <v>102</v>
      </c>
      <c r="O123" s="6">
        <v>246</v>
      </c>
      <c r="P123" s="6">
        <v>285</v>
      </c>
      <c r="Q123" s="6"/>
      <c r="R123" s="400">
        <f t="shared" si="56"/>
        <v>-1</v>
      </c>
      <c r="S123" s="400">
        <f t="shared" si="57"/>
        <v>-1</v>
      </c>
      <c r="U123" s="6">
        <v>209</v>
      </c>
      <c r="V123" s="6">
        <v>217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4">
      <c r="A124" s="395" t="s">
        <v>103</v>
      </c>
      <c r="B124" s="6"/>
      <c r="C124" s="6"/>
      <c r="D124" s="6"/>
      <c r="E124" s="400"/>
      <c r="F124" s="400"/>
      <c r="H124" s="6"/>
      <c r="I124" s="6"/>
      <c r="J124" s="6"/>
      <c r="K124" s="400"/>
      <c r="L124" s="400"/>
      <c r="N124" s="395" t="s">
        <v>103</v>
      </c>
      <c r="O124" s="6">
        <v>318</v>
      </c>
      <c r="P124" s="6">
        <v>283</v>
      </c>
      <c r="Q124" s="6"/>
      <c r="R124" s="400">
        <f t="shared" si="56"/>
        <v>-1</v>
      </c>
      <c r="S124" s="400">
        <f t="shared" si="57"/>
        <v>-1</v>
      </c>
      <c r="U124" s="6">
        <v>217</v>
      </c>
      <c r="V124" s="6">
        <v>197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4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6"/>
        <v>-1</v>
      </c>
      <c r="S125" s="400">
        <f t="shared" si="57"/>
        <v>-1</v>
      </c>
      <c r="U125" s="6">
        <v>228</v>
      </c>
      <c r="V125" s="6">
        <v>236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4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4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536</v>
      </c>
      <c r="C132" s="395">
        <f>SUM(C119:C130)</f>
        <v>513</v>
      </c>
      <c r="D132" s="395">
        <f>SUM(D119:D130)</f>
        <v>607</v>
      </c>
      <c r="E132" s="400">
        <f>(+D132-B132)/B132</f>
        <v>0.13246268656716417</v>
      </c>
      <c r="F132" s="400">
        <f>(+D132-C132)/C132</f>
        <v>0.18323586744639375</v>
      </c>
      <c r="H132" s="395">
        <f>SUM(H119:H131)</f>
        <v>437</v>
      </c>
      <c r="I132" s="395">
        <f>SUM(I119:I131)</f>
        <v>442</v>
      </c>
      <c r="J132" s="395">
        <f>SUM(J119:J131)</f>
        <v>393</v>
      </c>
      <c r="K132" s="400">
        <f>(+J132-H132)/H132</f>
        <v>-0.10068649885583524</v>
      </c>
      <c r="L132" s="400">
        <f>(+J132-I132)/I132</f>
        <v>-0.11085972850678733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607</v>
      </c>
      <c r="R132" s="400">
        <f>(+Q132-O132)/O132</f>
        <v>-0.77128862094951023</v>
      </c>
      <c r="S132" s="400">
        <f>(+Q132-P132)/P132</f>
        <v>-0.77879008746355682</v>
      </c>
      <c r="U132" s="395">
        <f>SUM(U119:U131)</f>
        <v>2247</v>
      </c>
      <c r="V132" s="395">
        <f>SUM(V119:V131)</f>
        <v>2297</v>
      </c>
      <c r="W132" s="395">
        <f>SUM(W119:W131)</f>
        <v>393</v>
      </c>
      <c r="X132" s="400">
        <f>(+W132-U132)/U132</f>
        <v>-0.82510013351134848</v>
      </c>
      <c r="Y132" s="400">
        <f>(+W132-V132)/V132</f>
        <v>-0.8289072703526339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0" si="60">(+D138-B138)/B138</f>
        <v>0.22772277227722773</v>
      </c>
      <c r="F138" s="400">
        <f t="shared" ref="F138:F140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0" si="62">(+J138-H138)/H138</f>
        <v>-0.10101010101010101</v>
      </c>
      <c r="L138" s="400">
        <f t="shared" ref="L138:L140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0"/>
        <v>-9.2105263157894732E-2</v>
      </c>
      <c r="F140" s="400">
        <f t="shared" si="61"/>
        <v>-0.13207547169811321</v>
      </c>
      <c r="H140" s="395">
        <v>125</v>
      </c>
      <c r="I140" s="395">
        <v>135</v>
      </c>
      <c r="J140" s="395">
        <v>111</v>
      </c>
      <c r="K140" s="400">
        <f t="shared" si="62"/>
        <v>-0.112</v>
      </c>
      <c r="L140" s="400">
        <f t="shared" si="63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4"/>
        <v>-9.2105263157894732E-2</v>
      </c>
      <c r="S140" s="400">
        <f t="shared" si="65"/>
        <v>-0.13207547169811321</v>
      </c>
      <c r="U140" s="395">
        <v>125</v>
      </c>
      <c r="V140" s="395">
        <v>135</v>
      </c>
      <c r="W140" s="395">
        <v>111</v>
      </c>
      <c r="X140" s="400">
        <f t="shared" si="66"/>
        <v>-0.112</v>
      </c>
      <c r="Y140" s="400">
        <f t="shared" si="67"/>
        <v>-0.17777777777777778</v>
      </c>
    </row>
    <row r="141" spans="1:25" ht="12.75" customHeight="1" x14ac:dyDescent="0.4">
      <c r="A141" s="395" t="s">
        <v>101</v>
      </c>
      <c r="B141" s="6"/>
      <c r="C141" s="6"/>
      <c r="D141" s="6"/>
      <c r="E141" s="400"/>
      <c r="F141" s="400"/>
      <c r="H141" s="6"/>
      <c r="I141" s="6"/>
      <c r="J141" s="6"/>
      <c r="K141" s="400"/>
      <c r="L141" s="400"/>
      <c r="N141" s="395" t="s">
        <v>101</v>
      </c>
      <c r="O141" s="6">
        <v>156</v>
      </c>
      <c r="P141" s="6">
        <v>197</v>
      </c>
      <c r="Q141" s="6"/>
      <c r="R141" s="400">
        <f t="shared" si="64"/>
        <v>-1</v>
      </c>
      <c r="S141" s="400">
        <f t="shared" si="65"/>
        <v>-1</v>
      </c>
      <c r="U141" s="6">
        <v>131</v>
      </c>
      <c r="V141" s="6">
        <v>140</v>
      </c>
      <c r="W141" s="6"/>
      <c r="X141" s="400">
        <f t="shared" si="66"/>
        <v>-1</v>
      </c>
      <c r="Y141" s="400">
        <f t="shared" si="67"/>
        <v>-1</v>
      </c>
    </row>
    <row r="142" spans="1:25" ht="12.75" customHeight="1" x14ac:dyDescent="0.4">
      <c r="A142" s="395" t="s">
        <v>102</v>
      </c>
      <c r="B142" s="6"/>
      <c r="C142" s="6"/>
      <c r="D142" s="6"/>
      <c r="E142" s="400"/>
      <c r="F142" s="400"/>
      <c r="H142" s="6"/>
      <c r="I142" s="6"/>
      <c r="J142" s="6"/>
      <c r="K142" s="400"/>
      <c r="L142" s="400"/>
      <c r="N142" s="395" t="s">
        <v>102</v>
      </c>
      <c r="O142" s="6">
        <v>201</v>
      </c>
      <c r="P142" s="6">
        <v>214</v>
      </c>
      <c r="Q142" s="6"/>
      <c r="R142" s="400">
        <f t="shared" si="64"/>
        <v>-1</v>
      </c>
      <c r="S142" s="400">
        <f t="shared" si="65"/>
        <v>-1</v>
      </c>
      <c r="U142" s="6">
        <v>170</v>
      </c>
      <c r="V142" s="6">
        <v>171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4">
      <c r="A143" s="395" t="s">
        <v>103</v>
      </c>
      <c r="B143" s="6"/>
      <c r="C143" s="6"/>
      <c r="D143" s="6"/>
      <c r="E143" s="400"/>
      <c r="F143" s="400"/>
      <c r="H143" s="6"/>
      <c r="I143" s="6"/>
      <c r="J143" s="6"/>
      <c r="K143" s="400"/>
      <c r="L143" s="400"/>
      <c r="N143" s="395" t="s">
        <v>103</v>
      </c>
      <c r="O143" s="6">
        <v>245</v>
      </c>
      <c r="P143" s="6">
        <v>202</v>
      </c>
      <c r="Q143" s="6"/>
      <c r="R143" s="400">
        <f t="shared" si="64"/>
        <v>-1</v>
      </c>
      <c r="S143" s="400">
        <f t="shared" si="65"/>
        <v>-1</v>
      </c>
      <c r="U143" s="6">
        <v>170</v>
      </c>
      <c r="V143" s="6">
        <v>163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4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4"/>
        <v>-1</v>
      </c>
      <c r="S144" s="400">
        <f t="shared" si="65"/>
        <v>-1</v>
      </c>
      <c r="U144" s="6">
        <v>157</v>
      </c>
      <c r="V144" s="6">
        <v>178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4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4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377</v>
      </c>
      <c r="C151" s="395">
        <f>SUM(C138:C149)</f>
        <v>431</v>
      </c>
      <c r="D151" s="395">
        <f>SUM(D138:D149)</f>
        <v>362</v>
      </c>
      <c r="E151" s="400">
        <f>(+D151-B151)/B151</f>
        <v>-3.9787798408488062E-2</v>
      </c>
      <c r="F151" s="400">
        <f>(+D151-C151)/C151</f>
        <v>-0.16009280742459397</v>
      </c>
      <c r="H151" s="395">
        <f>SUM(H138:H149)</f>
        <v>319</v>
      </c>
      <c r="I151" s="395">
        <f>SUM(I138:I149)</f>
        <v>321</v>
      </c>
      <c r="J151" s="395">
        <f>SUM(J138:J149)</f>
        <v>301</v>
      </c>
      <c r="K151" s="400">
        <f>(+J151-H151)/H151</f>
        <v>-5.6426332288401257E-2</v>
      </c>
      <c r="L151" s="400">
        <f>(+J151-I151)/I151</f>
        <v>-6.2305295950155763E-2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362</v>
      </c>
      <c r="R151" s="400">
        <f>(+Q151-O151)/O151</f>
        <v>-0.81586978636826046</v>
      </c>
      <c r="S151" s="400">
        <f>(+Q151-P151)/P151</f>
        <v>-0.82604517059106197</v>
      </c>
      <c r="U151" s="395">
        <f>SUM(U138:U149)</f>
        <v>1659</v>
      </c>
      <c r="V151" s="395">
        <f>SUM(V138:V149)</f>
        <v>1709</v>
      </c>
      <c r="W151" s="395">
        <f>SUM(W138:W149)</f>
        <v>301</v>
      </c>
      <c r="X151" s="400">
        <f>(+W151-U151)/U151</f>
        <v>-0.81856540084388185</v>
      </c>
      <c r="Y151" s="400">
        <f>(+W151-V151)/V151</f>
        <v>-0.8238736102984201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45761</v>
      </c>
      <c r="F155" s="401" t="s">
        <v>117</v>
      </c>
      <c r="G155" s="401"/>
      <c r="N155" s="394">
        <f ca="1">TODAY()</f>
        <v>45761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1" si="68">(+D159-B159)/B159</f>
        <v>0.51111111111111107</v>
      </c>
      <c r="F159" s="400">
        <f t="shared" ref="F159:F161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1" si="70">(+J159-H159)/H159</f>
        <v>-0.08</v>
      </c>
      <c r="L159" s="400">
        <f t="shared" ref="L159:L161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8"/>
        <v>5.6179775280898875E-2</v>
      </c>
      <c r="F161" s="400">
        <f t="shared" si="69"/>
        <v>0.24503311258278146</v>
      </c>
      <c r="H161" s="395">
        <v>105</v>
      </c>
      <c r="I161" s="395">
        <v>94</v>
      </c>
      <c r="J161" s="395">
        <v>76</v>
      </c>
      <c r="K161" s="400">
        <f t="shared" si="70"/>
        <v>-0.27619047619047621</v>
      </c>
      <c r="L161" s="400">
        <f t="shared" si="71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2"/>
        <v>5.6179775280898875E-2</v>
      </c>
      <c r="S161" s="400">
        <f t="shared" si="73"/>
        <v>0.24503311258278146</v>
      </c>
      <c r="U161" s="395">
        <v>105</v>
      </c>
      <c r="V161" s="395">
        <v>94</v>
      </c>
      <c r="W161" s="395">
        <v>76</v>
      </c>
      <c r="X161" s="400">
        <f t="shared" si="74"/>
        <v>-0.27619047619047621</v>
      </c>
      <c r="Y161" s="400">
        <f t="shared" si="75"/>
        <v>-0.19148936170212766</v>
      </c>
    </row>
    <row r="162" spans="1:25" ht="12.75" customHeight="1" x14ac:dyDescent="0.4">
      <c r="A162" s="395" t="s">
        <v>101</v>
      </c>
      <c r="B162" s="6"/>
      <c r="C162" s="6"/>
      <c r="D162" s="6"/>
      <c r="E162" s="400"/>
      <c r="F162" s="400"/>
      <c r="H162" s="6"/>
      <c r="I162" s="6"/>
      <c r="J162" s="6"/>
      <c r="K162" s="400"/>
      <c r="L162" s="400"/>
      <c r="N162" s="395" t="s">
        <v>101</v>
      </c>
      <c r="O162" s="6">
        <v>144</v>
      </c>
      <c r="P162" s="6">
        <v>180</v>
      </c>
      <c r="Q162" s="6"/>
      <c r="R162" s="400">
        <f t="shared" si="72"/>
        <v>-1</v>
      </c>
      <c r="S162" s="400">
        <f t="shared" si="73"/>
        <v>-1</v>
      </c>
      <c r="U162" s="6">
        <v>96</v>
      </c>
      <c r="V162" s="6">
        <v>136</v>
      </c>
      <c r="W162" s="6"/>
      <c r="X162" s="400">
        <f t="shared" si="74"/>
        <v>-1</v>
      </c>
      <c r="Y162" s="400">
        <f t="shared" si="75"/>
        <v>-1</v>
      </c>
    </row>
    <row r="163" spans="1:25" ht="12.75" customHeight="1" x14ac:dyDescent="0.4">
      <c r="A163" s="395" t="s">
        <v>102</v>
      </c>
      <c r="B163" s="6"/>
      <c r="C163" s="6"/>
      <c r="D163" s="6"/>
      <c r="E163" s="400"/>
      <c r="F163" s="400"/>
      <c r="H163" s="6"/>
      <c r="I163" s="6"/>
      <c r="J163" s="6"/>
      <c r="K163" s="400"/>
      <c r="L163" s="400"/>
      <c r="N163" s="395" t="s">
        <v>102</v>
      </c>
      <c r="O163" s="6">
        <v>210</v>
      </c>
      <c r="P163" s="6">
        <v>222</v>
      </c>
      <c r="Q163" s="6"/>
      <c r="R163" s="400">
        <f t="shared" si="72"/>
        <v>-1</v>
      </c>
      <c r="S163" s="400">
        <f t="shared" si="73"/>
        <v>-1</v>
      </c>
      <c r="U163" s="6">
        <v>121</v>
      </c>
      <c r="V163" s="6">
        <v>139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4">
      <c r="A164" s="6" t="s">
        <v>103</v>
      </c>
      <c r="B164" s="6"/>
      <c r="C164" s="6"/>
      <c r="D164" s="6"/>
      <c r="E164" s="400"/>
      <c r="F164" s="400"/>
      <c r="H164" s="6"/>
      <c r="I164" s="6"/>
      <c r="J164" s="6"/>
      <c r="K164" s="400"/>
      <c r="L164" s="400"/>
      <c r="N164" s="6" t="s">
        <v>103</v>
      </c>
      <c r="O164" s="6">
        <v>189</v>
      </c>
      <c r="P164" s="6">
        <v>172</v>
      </c>
      <c r="Q164" s="6"/>
      <c r="R164" s="400">
        <f t="shared" si="72"/>
        <v>-1</v>
      </c>
      <c r="S164" s="400">
        <f t="shared" si="73"/>
        <v>-1</v>
      </c>
      <c r="U164" s="6">
        <v>154</v>
      </c>
      <c r="V164" s="6">
        <v>121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4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2"/>
        <v>-1</v>
      </c>
      <c r="S165" s="400">
        <f t="shared" si="73"/>
        <v>-1</v>
      </c>
      <c r="U165" s="6">
        <v>124</v>
      </c>
      <c r="V165" s="6">
        <v>117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4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4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358</v>
      </c>
      <c r="C172" s="395">
        <f>SUM(C159:C170)</f>
        <v>422</v>
      </c>
      <c r="D172" s="395">
        <f>SUM(D159:D170)</f>
        <v>431</v>
      </c>
      <c r="E172" s="400">
        <f>(+D172-B172)/B172</f>
        <v>0.20391061452513967</v>
      </c>
      <c r="F172" s="400">
        <f>(+D172-C172)/C172</f>
        <v>2.132701421800948E-2</v>
      </c>
      <c r="H172" s="395">
        <f>SUM(H159:H170)</f>
        <v>240</v>
      </c>
      <c r="I172" s="395">
        <f>SUM(I159:I170)</f>
        <v>242</v>
      </c>
      <c r="J172" s="395">
        <f>SUM(J159:J170)</f>
        <v>217</v>
      </c>
      <c r="K172" s="400">
        <f>(+J172-H172)/H172</f>
        <v>-9.583333333333334E-2</v>
      </c>
      <c r="L172" s="400">
        <f>(+J172-I172)/I172</f>
        <v>-0.10330578512396695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431</v>
      </c>
      <c r="R172" s="400">
        <f>(+Q172-O172)/O172</f>
        <v>-0.75144175317185702</v>
      </c>
      <c r="S172" s="400">
        <f>(+Q172-P172)/P172</f>
        <v>-0.77410901467505244</v>
      </c>
      <c r="U172" s="395">
        <f>SUM(U159:U170)</f>
        <v>1328</v>
      </c>
      <c r="V172" s="395">
        <f>SUM(V159:V170)</f>
        <v>1381</v>
      </c>
      <c r="W172" s="395">
        <f>SUM(W159:W170)</f>
        <v>217</v>
      </c>
      <c r="X172" s="400">
        <f>(+W172-U172)/U172</f>
        <v>-0.83659638554216864</v>
      </c>
      <c r="Y172" s="400">
        <f>(+W172-V172)/V172</f>
        <v>-0.84286748732802319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0" si="76">(+D178-B178)/B178</f>
        <v>0.49122807017543857</v>
      </c>
      <c r="F178" s="400">
        <f t="shared" ref="F178:F180" si="77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0" si="78">(+J178-H178)/H178</f>
        <v>6.7796610169491525E-2</v>
      </c>
      <c r="L178" s="400">
        <f t="shared" ref="L178:L180" si="79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0">(+Q178-O178)/O178</f>
        <v>0.49122807017543857</v>
      </c>
      <c r="S178" s="400">
        <f t="shared" ref="S178:S189" si="81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2">(+W178-U178)/U178</f>
        <v>6.7796610169491525E-2</v>
      </c>
      <c r="Y178" s="400">
        <f t="shared" ref="Y178:Y189" si="83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76"/>
        <v>-5.434782608695652E-2</v>
      </c>
      <c r="F179" s="400">
        <f t="shared" si="77"/>
        <v>0.33846153846153848</v>
      </c>
      <c r="H179" s="395">
        <v>56</v>
      </c>
      <c r="I179" s="395">
        <v>50</v>
      </c>
      <c r="J179" s="395">
        <v>76</v>
      </c>
      <c r="K179" s="400">
        <f t="shared" si="78"/>
        <v>0.35714285714285715</v>
      </c>
      <c r="L179" s="400">
        <f t="shared" si="79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0"/>
        <v>-5.434782608695652E-2</v>
      </c>
      <c r="S179" s="400">
        <f t="shared" si="81"/>
        <v>0.33846153846153848</v>
      </c>
      <c r="U179" s="395">
        <v>56</v>
      </c>
      <c r="V179" s="395">
        <v>50</v>
      </c>
      <c r="W179" s="395">
        <v>76</v>
      </c>
      <c r="X179" s="400">
        <f t="shared" si="82"/>
        <v>0.35714285714285715</v>
      </c>
      <c r="Y179" s="400">
        <f t="shared" si="83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76"/>
        <v>0.39473684210526316</v>
      </c>
      <c r="F180" s="400">
        <f t="shared" si="77"/>
        <v>0.21839080459770116</v>
      </c>
      <c r="H180" s="395">
        <v>74</v>
      </c>
      <c r="I180" s="395">
        <v>85</v>
      </c>
      <c r="J180" s="395">
        <v>83</v>
      </c>
      <c r="K180" s="400">
        <f t="shared" si="78"/>
        <v>0.12162162162162163</v>
      </c>
      <c r="L180" s="400">
        <f t="shared" si="79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0"/>
        <v>0.39473684210526316</v>
      </c>
      <c r="S180" s="400">
        <f t="shared" si="81"/>
        <v>0.21839080459770116</v>
      </c>
      <c r="U180" s="395">
        <v>74</v>
      </c>
      <c r="V180" s="395">
        <v>85</v>
      </c>
      <c r="W180" s="395">
        <v>83</v>
      </c>
      <c r="X180" s="400">
        <f t="shared" si="82"/>
        <v>0.12162162162162163</v>
      </c>
      <c r="Y180" s="400">
        <f t="shared" si="83"/>
        <v>-2.3529411764705882E-2</v>
      </c>
    </row>
    <row r="181" spans="1:25" ht="12.75" customHeight="1" x14ac:dyDescent="0.4">
      <c r="A181" s="395" t="s">
        <v>101</v>
      </c>
      <c r="B181" s="6"/>
      <c r="C181" s="6"/>
      <c r="D181" s="6"/>
      <c r="E181" s="400"/>
      <c r="F181" s="400"/>
      <c r="H181" s="6"/>
      <c r="I181" s="6"/>
      <c r="J181" s="6"/>
      <c r="K181" s="400"/>
      <c r="L181" s="400"/>
      <c r="N181" s="395" t="s">
        <v>101</v>
      </c>
      <c r="O181" s="6">
        <v>104</v>
      </c>
      <c r="P181" s="6">
        <v>111</v>
      </c>
      <c r="Q181" s="6"/>
      <c r="R181" s="400">
        <f t="shared" si="80"/>
        <v>-1</v>
      </c>
      <c r="S181" s="400">
        <f t="shared" si="81"/>
        <v>-1</v>
      </c>
      <c r="U181" s="6">
        <v>62</v>
      </c>
      <c r="V181" s="6">
        <v>65</v>
      </c>
      <c r="W181" s="6"/>
      <c r="X181" s="400">
        <f t="shared" si="82"/>
        <v>-1</v>
      </c>
      <c r="Y181" s="400">
        <f t="shared" si="83"/>
        <v>-1</v>
      </c>
    </row>
    <row r="182" spans="1:25" ht="12.75" customHeight="1" x14ac:dyDescent="0.4">
      <c r="A182" s="395" t="s">
        <v>102</v>
      </c>
      <c r="B182" s="6"/>
      <c r="C182" s="6"/>
      <c r="D182" s="6"/>
      <c r="E182" s="400"/>
      <c r="F182" s="400"/>
      <c r="H182" s="6"/>
      <c r="I182" s="6"/>
      <c r="J182" s="6"/>
      <c r="K182" s="400"/>
      <c r="L182" s="400"/>
      <c r="N182" s="395" t="s">
        <v>102</v>
      </c>
      <c r="O182" s="6">
        <v>99</v>
      </c>
      <c r="P182" s="6">
        <v>161</v>
      </c>
      <c r="Q182" s="6"/>
      <c r="R182" s="400">
        <f t="shared" si="80"/>
        <v>-1</v>
      </c>
      <c r="S182" s="400">
        <f t="shared" si="81"/>
        <v>-1</v>
      </c>
      <c r="U182" s="6">
        <v>112</v>
      </c>
      <c r="V182" s="6">
        <v>96</v>
      </c>
      <c r="W182" s="6"/>
      <c r="X182" s="400">
        <f t="shared" si="82"/>
        <v>-1</v>
      </c>
      <c r="Y182" s="400">
        <f t="shared" si="83"/>
        <v>-1</v>
      </c>
    </row>
    <row r="183" spans="1:25" ht="12.75" customHeight="1" x14ac:dyDescent="0.4">
      <c r="A183" s="395" t="s">
        <v>103</v>
      </c>
      <c r="B183" s="6"/>
      <c r="C183" s="6"/>
      <c r="D183" s="6"/>
      <c r="E183" s="400"/>
      <c r="F183" s="400"/>
      <c r="H183" s="6"/>
      <c r="I183" s="6"/>
      <c r="J183" s="6"/>
      <c r="K183" s="400"/>
      <c r="L183" s="400"/>
      <c r="N183" s="395" t="s">
        <v>103</v>
      </c>
      <c r="O183" s="6">
        <v>135</v>
      </c>
      <c r="P183" s="6">
        <v>119</v>
      </c>
      <c r="Q183" s="6"/>
      <c r="R183" s="400">
        <f t="shared" si="80"/>
        <v>-1</v>
      </c>
      <c r="S183" s="400">
        <f t="shared" si="81"/>
        <v>-1</v>
      </c>
      <c r="U183" s="6">
        <v>112</v>
      </c>
      <c r="V183" s="6">
        <v>106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4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0"/>
        <v>-1</v>
      </c>
      <c r="S184" s="400">
        <f t="shared" si="81"/>
        <v>-1</v>
      </c>
      <c r="U184" s="6">
        <v>98</v>
      </c>
      <c r="V184" s="6">
        <v>131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4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0"/>
        <v>-1</v>
      </c>
      <c r="S185" s="400">
        <f t="shared" si="81"/>
        <v>-1</v>
      </c>
      <c r="U185" s="6">
        <v>118</v>
      </c>
      <c r="V185" s="6">
        <v>111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4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0"/>
        <v>-1</v>
      </c>
      <c r="S186" s="400">
        <f t="shared" si="81"/>
        <v>-1</v>
      </c>
      <c r="U186" s="6">
        <v>102</v>
      </c>
      <c r="V186" s="6">
        <v>117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0"/>
        <v>-1</v>
      </c>
      <c r="S187" s="400">
        <f t="shared" si="81"/>
        <v>-1</v>
      </c>
      <c r="U187" s="6">
        <v>96</v>
      </c>
      <c r="V187" s="6">
        <v>108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0"/>
        <v>-1</v>
      </c>
      <c r="S188" s="400">
        <f t="shared" si="81"/>
        <v>-1</v>
      </c>
      <c r="U188" s="6">
        <v>79</v>
      </c>
      <c r="V188" s="6">
        <v>87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0"/>
        <v>-1</v>
      </c>
      <c r="S189" s="384">
        <f t="shared" si="81"/>
        <v>-1</v>
      </c>
      <c r="T189"/>
      <c r="U189" s="6">
        <v>80</v>
      </c>
      <c r="V189" s="6">
        <v>83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225</v>
      </c>
      <c r="C191" s="395">
        <f>SUM(C178:C189)</f>
        <v>213</v>
      </c>
      <c r="D191" s="395">
        <f>SUM(D178:D189)</f>
        <v>278</v>
      </c>
      <c r="E191" s="400">
        <f>(+D191-B191)/B191</f>
        <v>0.23555555555555555</v>
      </c>
      <c r="F191" s="400">
        <f>(+D191-C191)/C191</f>
        <v>0.30516431924882631</v>
      </c>
      <c r="H191" s="395">
        <f>SUM(H178:H189)</f>
        <v>189</v>
      </c>
      <c r="I191" s="395">
        <f>SUM(I178:I189)</f>
        <v>213</v>
      </c>
      <c r="J191" s="395">
        <f>SUM(J178:J189)</f>
        <v>222</v>
      </c>
      <c r="K191" s="400">
        <f>(+J191-H191)/H191</f>
        <v>0.17460317460317459</v>
      </c>
      <c r="L191" s="400">
        <f>(+J191-I191)/I191</f>
        <v>4.2253521126760563E-2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278</v>
      </c>
      <c r="R191" s="400">
        <f>(+Q191-O191)/O191</f>
        <v>-0.74565416285452879</v>
      </c>
      <c r="S191" s="400">
        <f>(+Q191-P191)/P191</f>
        <v>-0.77471636952998379</v>
      </c>
      <c r="U191" s="395">
        <f>SUM(U178:U189)</f>
        <v>1048</v>
      </c>
      <c r="V191" s="395">
        <f>SUM(V178:V189)</f>
        <v>1117</v>
      </c>
      <c r="W191" s="395">
        <f>SUM(W178:W189)</f>
        <v>222</v>
      </c>
      <c r="X191" s="400">
        <f>(+W191-U191)/U191</f>
        <v>-0.78816793893129766</v>
      </c>
      <c r="Y191" s="400">
        <f>(+W191-V191)/V191</f>
        <v>-0.80125335720680391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45761</v>
      </c>
      <c r="F193" s="401" t="s">
        <v>120</v>
      </c>
      <c r="G193" s="401"/>
      <c r="N193" s="394">
        <f ca="1">TODAY()</f>
        <v>45761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199" si="84">(+D197-B197)/B197</f>
        <v>0</v>
      </c>
      <c r="F197" s="400">
        <f t="shared" ref="F197:F199" si="85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199" si="86">(+J197-H197)/H197</f>
        <v>-9.7560975609756101E-2</v>
      </c>
      <c r="L197" s="400">
        <f t="shared" ref="L197:L199" si="87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88">(+Q197-O197)/O197</f>
        <v>0</v>
      </c>
      <c r="S197" s="400">
        <f t="shared" ref="S197:S205" si="89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0">(+W197-U197)/U197</f>
        <v>-9.7560975609756101E-2</v>
      </c>
      <c r="Y197" s="400">
        <f t="shared" ref="Y197:Y208" si="91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4"/>
        <v>0.29629629629629628</v>
      </c>
      <c r="F198" s="400">
        <f t="shared" si="85"/>
        <v>-0.43548387096774194</v>
      </c>
      <c r="H198" s="395">
        <v>38</v>
      </c>
      <c r="I198" s="395">
        <v>36</v>
      </c>
      <c r="J198" s="395">
        <v>46</v>
      </c>
      <c r="K198" s="400">
        <f t="shared" si="86"/>
        <v>0.21052631578947367</v>
      </c>
      <c r="L198" s="400">
        <f t="shared" si="87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88"/>
        <v>0.29629629629629628</v>
      </c>
      <c r="S198" s="400">
        <f t="shared" si="89"/>
        <v>-0.43548387096774194</v>
      </c>
      <c r="U198" s="395">
        <v>38</v>
      </c>
      <c r="V198" s="395">
        <v>36</v>
      </c>
      <c r="W198" s="395">
        <v>46</v>
      </c>
      <c r="X198" s="400">
        <f t="shared" si="90"/>
        <v>0.21052631578947367</v>
      </c>
      <c r="Y198" s="400">
        <f t="shared" si="91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84"/>
        <v>0.5</v>
      </c>
      <c r="F199" s="400">
        <f t="shared" si="85"/>
        <v>0.11290322580645161</v>
      </c>
      <c r="H199" s="395">
        <v>45</v>
      </c>
      <c r="I199" s="395">
        <v>56</v>
      </c>
      <c r="J199" s="395">
        <v>50</v>
      </c>
      <c r="K199" s="400">
        <f t="shared" si="86"/>
        <v>0.1111111111111111</v>
      </c>
      <c r="L199" s="400">
        <f t="shared" si="87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88"/>
        <v>0.5</v>
      </c>
      <c r="S199" s="400">
        <f t="shared" si="89"/>
        <v>0.11290322580645161</v>
      </c>
      <c r="U199" s="395">
        <v>45</v>
      </c>
      <c r="V199" s="395">
        <v>56</v>
      </c>
      <c r="W199" s="395">
        <v>50</v>
      </c>
      <c r="X199" s="400">
        <f t="shared" si="90"/>
        <v>0.1111111111111111</v>
      </c>
      <c r="Y199" s="400">
        <f t="shared" si="91"/>
        <v>-0.10714285714285714</v>
      </c>
    </row>
    <row r="200" spans="1:25" ht="12.75" customHeight="1" x14ac:dyDescent="0.4">
      <c r="A200" s="395" t="s">
        <v>101</v>
      </c>
      <c r="B200" s="6"/>
      <c r="C200" s="6"/>
      <c r="D200" s="6"/>
      <c r="E200" s="400"/>
      <c r="F200" s="400"/>
      <c r="H200" s="6"/>
      <c r="I200" s="6"/>
      <c r="J200" s="6"/>
      <c r="K200" s="400"/>
      <c r="L200" s="400"/>
      <c r="N200" s="395" t="s">
        <v>101</v>
      </c>
      <c r="O200" s="6">
        <v>60</v>
      </c>
      <c r="P200" s="6">
        <v>60</v>
      </c>
      <c r="Q200" s="6"/>
      <c r="R200" s="400">
        <f t="shared" si="88"/>
        <v>-1</v>
      </c>
      <c r="S200" s="400">
        <f t="shared" si="89"/>
        <v>-1</v>
      </c>
      <c r="U200" s="6">
        <v>51</v>
      </c>
      <c r="V200" s="6">
        <v>49</v>
      </c>
      <c r="W200" s="6"/>
      <c r="X200" s="400">
        <f t="shared" si="90"/>
        <v>-1</v>
      </c>
      <c r="Y200" s="400">
        <f t="shared" si="91"/>
        <v>-1</v>
      </c>
    </row>
    <row r="201" spans="1:25" ht="12.75" customHeight="1" x14ac:dyDescent="0.4">
      <c r="A201" s="395" t="s">
        <v>102</v>
      </c>
      <c r="B201" s="6"/>
      <c r="C201" s="6"/>
      <c r="D201" s="6"/>
      <c r="E201" s="400"/>
      <c r="F201" s="400"/>
      <c r="H201" s="6"/>
      <c r="I201" s="6"/>
      <c r="J201" s="6"/>
      <c r="K201" s="400"/>
      <c r="L201" s="400"/>
      <c r="N201" s="395" t="s">
        <v>102</v>
      </c>
      <c r="O201" s="6">
        <v>74</v>
      </c>
      <c r="P201" s="6">
        <v>85</v>
      </c>
      <c r="Q201" s="6"/>
      <c r="R201" s="400">
        <f t="shared" si="88"/>
        <v>-1</v>
      </c>
      <c r="S201" s="400">
        <f t="shared" si="89"/>
        <v>-1</v>
      </c>
      <c r="U201" s="6">
        <v>60</v>
      </c>
      <c r="V201" s="6">
        <v>80</v>
      </c>
      <c r="W201" s="6"/>
      <c r="X201" s="400">
        <f t="shared" si="90"/>
        <v>-1</v>
      </c>
      <c r="Y201" s="400">
        <f t="shared" si="91"/>
        <v>-1</v>
      </c>
    </row>
    <row r="202" spans="1:25" ht="12.75" customHeight="1" x14ac:dyDescent="0.4">
      <c r="A202" s="395" t="s">
        <v>103</v>
      </c>
      <c r="B202" s="6"/>
      <c r="C202" s="6"/>
      <c r="D202" s="6"/>
      <c r="E202" s="400"/>
      <c r="F202" s="400"/>
      <c r="H202" s="6"/>
      <c r="I202" s="6"/>
      <c r="J202" s="6"/>
      <c r="K202" s="400"/>
      <c r="L202" s="400"/>
      <c r="N202" s="395" t="s">
        <v>103</v>
      </c>
      <c r="O202" s="6">
        <v>86</v>
      </c>
      <c r="P202" s="6">
        <v>74</v>
      </c>
      <c r="Q202" s="6"/>
      <c r="R202" s="400">
        <f t="shared" si="88"/>
        <v>-1</v>
      </c>
      <c r="S202" s="400">
        <f t="shared" si="89"/>
        <v>-1</v>
      </c>
      <c r="U202" s="6">
        <v>79</v>
      </c>
      <c r="V202" s="6">
        <v>65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4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88"/>
        <v>-1</v>
      </c>
      <c r="S203" s="400">
        <f t="shared" si="89"/>
        <v>-1</v>
      </c>
      <c r="U203" s="6">
        <v>65</v>
      </c>
      <c r="V203" s="6">
        <v>70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4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88"/>
        <v>-1</v>
      </c>
      <c r="S204" s="400">
        <f t="shared" si="89"/>
        <v>-1</v>
      </c>
      <c r="U204" s="6">
        <v>63</v>
      </c>
      <c r="V204" s="6">
        <v>71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4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88"/>
        <v>-1</v>
      </c>
      <c r="S205" s="400">
        <f t="shared" si="89"/>
        <v>-1</v>
      </c>
      <c r="U205" s="6">
        <v>59</v>
      </c>
      <c r="V205" s="6">
        <v>72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2">(+Q208-O208)/O208</f>
        <v>-1</v>
      </c>
      <c r="S208" s="384">
        <f t="shared" ref="S208" si="93">(+Q208-P208)/P208</f>
        <v>-1</v>
      </c>
      <c r="T208"/>
      <c r="U208" s="6">
        <v>65</v>
      </c>
      <c r="V208" s="6">
        <v>79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112</v>
      </c>
      <c r="C210" s="395">
        <f>SUM(C197:C208)</f>
        <v>167</v>
      </c>
      <c r="D210" s="395">
        <f>SUM(D197:D208)</f>
        <v>143</v>
      </c>
      <c r="E210" s="400">
        <f>(+D210-B210)/B210</f>
        <v>0.2767857142857143</v>
      </c>
      <c r="F210" s="400">
        <f>(+D210-C210)/C210</f>
        <v>-0.1437125748502994</v>
      </c>
      <c r="H210" s="395">
        <f>SUM(H197:H208)</f>
        <v>124</v>
      </c>
      <c r="I210" s="395">
        <f>SUM(I197:I208)</f>
        <v>133</v>
      </c>
      <c r="J210" s="395">
        <f>SUM(J197:J208)</f>
        <v>133</v>
      </c>
      <c r="K210" s="400">
        <f>(+J210-H210)/H210</f>
        <v>7.2580645161290328E-2</v>
      </c>
      <c r="L210" s="400">
        <f>(+J210-I210)/I210</f>
        <v>0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143</v>
      </c>
      <c r="R210" s="400">
        <f>(+Q210-O210)/O210</f>
        <v>-0.79424460431654675</v>
      </c>
      <c r="S210" s="400">
        <f>(+Q210-P210)/P210</f>
        <v>-0.82102628285356694</v>
      </c>
      <c r="U210" s="395">
        <f>SUM(U197:U208)</f>
        <v>689</v>
      </c>
      <c r="V210" s="395">
        <f>SUM(V197:V208)</f>
        <v>752</v>
      </c>
      <c r="W210" s="395">
        <f>SUM(W197:W208)</f>
        <v>133</v>
      </c>
      <c r="X210" s="400">
        <f>(+W210-U210)/U210</f>
        <v>-0.80696661828737304</v>
      </c>
      <c r="Y210" s="400">
        <f>(+W210-V210)/V210</f>
        <v>-0.82313829787234039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45761</v>
      </c>
      <c r="F212" s="397"/>
      <c r="G212" s="398" t="s">
        <v>118</v>
      </c>
      <c r="N212" s="394">
        <f ca="1">TODAY()</f>
        <v>45761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18" si="94">(+D216-B216)/B216</f>
        <v>0.29652996845425866</v>
      </c>
      <c r="F216" s="400">
        <f t="shared" ref="F216:F218" si="95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18" si="96">(+J216-H216)/H216</f>
        <v>0.1118925831202046</v>
      </c>
      <c r="L216" s="400">
        <f t="shared" ref="L216:L218" si="97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98">(+Q216-O216)/O216</f>
        <v>0.29652996845425866</v>
      </c>
      <c r="S216" s="400">
        <f t="shared" ref="S216:S227" si="99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0">(+W216-U216)/U216</f>
        <v>0.1118925831202046</v>
      </c>
      <c r="Y216" s="400">
        <f t="shared" ref="Y216:Y227" si="101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4"/>
        <v>0.11052166224580018</v>
      </c>
      <c r="F217" s="400">
        <f t="shared" si="95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96"/>
        <v>0.12829957028852057</v>
      </c>
      <c r="L217" s="400">
        <f t="shared" si="97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98"/>
        <v>0.11052166224580018</v>
      </c>
      <c r="S217" s="400">
        <f t="shared" si="99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0"/>
        <v>0.12829957028852057</v>
      </c>
      <c r="Y217" s="400">
        <f t="shared" si="101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94"/>
        <v>8.9689034369885429E-2</v>
      </c>
      <c r="F218" s="400">
        <f t="shared" si="95"/>
        <v>4.3573667711598749E-2</v>
      </c>
      <c r="H218" s="395">
        <v>2199</v>
      </c>
      <c r="I218" s="395">
        <v>2255</v>
      </c>
      <c r="J218" s="395">
        <v>2136</v>
      </c>
      <c r="K218" s="400">
        <f t="shared" si="96"/>
        <v>-2.8649386084583901E-2</v>
      </c>
      <c r="L218" s="400">
        <f t="shared" si="97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98"/>
        <v>8.9689034369885429E-2</v>
      </c>
      <c r="S218" s="400">
        <f t="shared" si="99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0"/>
        <v>-2.8649386084583901E-2</v>
      </c>
      <c r="Y218" s="400">
        <f t="shared" si="101"/>
        <v>-5.2771618625277163E-2</v>
      </c>
    </row>
    <row r="219" spans="1:25" ht="12.75" customHeight="1" x14ac:dyDescent="0.4">
      <c r="A219" s="395" t="s">
        <v>101</v>
      </c>
      <c r="B219" s="6"/>
      <c r="C219" s="6"/>
      <c r="D219" s="6"/>
      <c r="E219" s="400"/>
      <c r="F219" s="400"/>
      <c r="H219" s="6"/>
      <c r="I219" s="6"/>
      <c r="J219" s="6"/>
      <c r="K219" s="400"/>
      <c r="L219" s="400"/>
      <c r="N219" s="395" t="s">
        <v>101</v>
      </c>
      <c r="O219" s="6">
        <v>3157</v>
      </c>
      <c r="P219" s="6">
        <v>3697</v>
      </c>
      <c r="Q219" s="6"/>
      <c r="R219" s="400">
        <f t="shared" si="98"/>
        <v>-1</v>
      </c>
      <c r="S219" s="400">
        <f t="shared" si="99"/>
        <v>-1</v>
      </c>
      <c r="U219" s="6">
        <v>2256</v>
      </c>
      <c r="V219" s="6">
        <v>2657</v>
      </c>
      <c r="W219" s="6"/>
      <c r="X219" s="400">
        <f t="shared" si="100"/>
        <v>-1</v>
      </c>
      <c r="Y219" s="400">
        <f t="shared" si="101"/>
        <v>-1</v>
      </c>
    </row>
    <row r="220" spans="1:25" ht="12.75" customHeight="1" x14ac:dyDescent="0.4">
      <c r="A220" s="395" t="s">
        <v>102</v>
      </c>
      <c r="B220" s="6"/>
      <c r="C220" s="6"/>
      <c r="D220" s="6"/>
      <c r="E220" s="400"/>
      <c r="F220" s="400"/>
      <c r="H220" s="6"/>
      <c r="I220" s="6"/>
      <c r="J220" s="6"/>
      <c r="K220" s="400"/>
      <c r="L220" s="400"/>
      <c r="N220" s="395" t="s">
        <v>102</v>
      </c>
      <c r="O220" s="6">
        <v>3705</v>
      </c>
      <c r="P220" s="6">
        <v>4191</v>
      </c>
      <c r="Q220" s="6"/>
      <c r="R220" s="400">
        <f t="shared" si="98"/>
        <v>-1</v>
      </c>
      <c r="S220" s="400">
        <f t="shared" si="99"/>
        <v>-1</v>
      </c>
      <c r="U220" s="6">
        <v>2861</v>
      </c>
      <c r="V220" s="6">
        <v>3139</v>
      </c>
      <c r="W220" s="6"/>
      <c r="X220" s="400">
        <f t="shared" si="100"/>
        <v>-1</v>
      </c>
      <c r="Y220" s="400">
        <f t="shared" si="101"/>
        <v>-1</v>
      </c>
    </row>
    <row r="221" spans="1:25" ht="12.75" customHeight="1" x14ac:dyDescent="0.4">
      <c r="A221" s="395" t="s">
        <v>103</v>
      </c>
      <c r="B221" s="6"/>
      <c r="C221" s="6"/>
      <c r="D221" s="6"/>
      <c r="E221" s="400"/>
      <c r="F221" s="400"/>
      <c r="H221" s="6"/>
      <c r="I221" s="6"/>
      <c r="J221" s="6"/>
      <c r="K221" s="400"/>
      <c r="L221" s="400"/>
      <c r="N221" s="395" t="s">
        <v>103</v>
      </c>
      <c r="O221" s="6">
        <v>4006</v>
      </c>
      <c r="P221" s="6">
        <v>3700</v>
      </c>
      <c r="Q221" s="6"/>
      <c r="R221" s="400">
        <f t="shared" si="98"/>
        <v>-1</v>
      </c>
      <c r="S221" s="400">
        <f t="shared" si="99"/>
        <v>-1</v>
      </c>
      <c r="U221" s="6">
        <v>3167</v>
      </c>
      <c r="V221" s="6">
        <v>2937</v>
      </c>
      <c r="W221" s="6"/>
      <c r="X221" s="400">
        <f t="shared" si="100"/>
        <v>-1</v>
      </c>
      <c r="Y221" s="400">
        <f t="shared" si="101"/>
        <v>-1</v>
      </c>
    </row>
    <row r="222" spans="1:25" ht="12.75" customHeight="1" x14ac:dyDescent="0.4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98"/>
        <v>-1</v>
      </c>
      <c r="S222" s="400">
        <f t="shared" si="99"/>
        <v>-1</v>
      </c>
      <c r="U222" s="6">
        <v>2945</v>
      </c>
      <c r="V222" s="6">
        <v>3114</v>
      </c>
      <c r="W222" s="6"/>
      <c r="X222" s="400">
        <f t="shared" si="100"/>
        <v>-1</v>
      </c>
      <c r="Y222" s="400">
        <f t="shared" si="101"/>
        <v>-1</v>
      </c>
    </row>
    <row r="223" spans="1:25" ht="12.75" customHeight="1" x14ac:dyDescent="0.4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98"/>
        <v>-1</v>
      </c>
      <c r="S223" s="400">
        <f t="shared" si="99"/>
        <v>-1</v>
      </c>
      <c r="U223" s="6">
        <v>3112</v>
      </c>
      <c r="V223" s="6">
        <v>3060</v>
      </c>
      <c r="W223" s="6"/>
      <c r="X223" s="400">
        <f t="shared" si="100"/>
        <v>-1</v>
      </c>
      <c r="Y223" s="400">
        <f t="shared" si="101"/>
        <v>-1</v>
      </c>
    </row>
    <row r="224" spans="1:25" ht="12.75" customHeight="1" x14ac:dyDescent="0.4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98"/>
        <v>-1</v>
      </c>
      <c r="S224" s="400">
        <f t="shared" si="99"/>
        <v>-1</v>
      </c>
      <c r="U224" s="6">
        <v>2736</v>
      </c>
      <c r="V224" s="6">
        <v>2681</v>
      </c>
      <c r="W224" s="6"/>
      <c r="X224" s="400">
        <f t="shared" si="100"/>
        <v>-1</v>
      </c>
      <c r="Y224" s="400">
        <f t="shared" si="101"/>
        <v>-1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98"/>
        <v>-1</v>
      </c>
      <c r="S225" s="400">
        <f t="shared" si="99"/>
        <v>-1</v>
      </c>
      <c r="U225" s="6">
        <v>2770</v>
      </c>
      <c r="V225" s="6">
        <v>2858</v>
      </c>
      <c r="W225" s="6"/>
      <c r="X225" s="400">
        <f t="shared" si="100"/>
        <v>-1</v>
      </c>
      <c r="Y225" s="400">
        <f t="shared" si="101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98"/>
        <v>-1</v>
      </c>
      <c r="S226" s="400">
        <f t="shared" si="99"/>
        <v>-1</v>
      </c>
      <c r="U226" s="6">
        <v>2376</v>
      </c>
      <c r="V226" s="6">
        <v>2527</v>
      </c>
      <c r="W226" s="6"/>
      <c r="X226" s="400">
        <f t="shared" si="100"/>
        <v>-1</v>
      </c>
      <c r="Y226" s="400">
        <f t="shared" si="101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98"/>
        <v>-1</v>
      </c>
      <c r="S227" s="384">
        <f t="shared" si="99"/>
        <v>-1</v>
      </c>
      <c r="T227"/>
      <c r="U227" s="6">
        <v>2200</v>
      </c>
      <c r="V227" s="6">
        <v>2463</v>
      </c>
      <c r="W227" s="6"/>
      <c r="X227" s="384">
        <f t="shared" si="100"/>
        <v>-1</v>
      </c>
      <c r="Y227" s="384">
        <f t="shared" si="101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7536</v>
      </c>
      <c r="C229" s="395">
        <f>SUM(C216:C227)</f>
        <v>8313</v>
      </c>
      <c r="D229" s="395">
        <f>SUM(D216:D227)</f>
        <v>8718</v>
      </c>
      <c r="E229" s="400">
        <f>(+D229-B229)/B229</f>
        <v>0.15684713375796178</v>
      </c>
      <c r="F229" s="400">
        <f>(+D229-C229)/C229</f>
        <v>4.8718874052688557E-2</v>
      </c>
      <c r="H229" s="395">
        <f>SUM(H216:H227)</f>
        <v>5392</v>
      </c>
      <c r="I229" s="395">
        <f>SUM(I216:I227)</f>
        <v>5697</v>
      </c>
      <c r="J229" s="395">
        <f>SUM(J216:J227)</f>
        <v>5713</v>
      </c>
      <c r="K229" s="400">
        <f>(+J229-H229)/H229</f>
        <v>5.9532640949554898E-2</v>
      </c>
      <c r="L229" s="400">
        <f>(+J229-I229)/I229</f>
        <v>2.8084956994909602E-3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8718</v>
      </c>
      <c r="R229" s="400">
        <f>(+Q229-O229)/O229</f>
        <v>-0.76572073524669459</v>
      </c>
      <c r="S229" s="400">
        <f>(+Q229-P229)/P229</f>
        <v>-0.78051912086805464</v>
      </c>
      <c r="U229" s="395">
        <f>SUM(U216:U227)</f>
        <v>29815</v>
      </c>
      <c r="V229" s="395">
        <f>SUM(V216:V227)</f>
        <v>31133</v>
      </c>
      <c r="W229" s="395">
        <f>SUM(W216:W227)</f>
        <v>5713</v>
      </c>
      <c r="X229" s="400">
        <f>(+W229-U229)/U229</f>
        <v>-0.80838504108670128</v>
      </c>
      <c r="Y229" s="400">
        <f>(+W229-V229)/V229</f>
        <v>-0.81649696463559562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36" si="102">(+D234-B234)/B234</f>
        <v>0.26408839779005527</v>
      </c>
      <c r="F234" s="400">
        <f t="shared" ref="F234:F236" si="103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36" si="104">(+J234-H234)/H234</f>
        <v>0.11095100864553314</v>
      </c>
      <c r="L234" s="400">
        <f t="shared" ref="L234:L236" si="105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06">(+Q234-O234)/O234</f>
        <v>0.26408839779005527</v>
      </c>
      <c r="S234" s="400">
        <f t="shared" ref="S234:S245" si="107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08">(+W234-U234)/U234</f>
        <v>0.11095100864553314</v>
      </c>
      <c r="Y234" s="400">
        <f t="shared" ref="Y234:Y245" si="109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2"/>
        <v>0.14808831448572968</v>
      </c>
      <c r="F235" s="400">
        <f t="shared" si="103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4"/>
        <v>0.106353591160221</v>
      </c>
      <c r="L235" s="400">
        <f t="shared" si="105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06"/>
        <v>0.14808831448572968</v>
      </c>
      <c r="S235" s="400">
        <f t="shared" si="107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08"/>
        <v>0.106353591160221</v>
      </c>
      <c r="Y235" s="400">
        <f t="shared" si="109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2"/>
        <v>0.1012947448591013</v>
      </c>
      <c r="F236" s="400">
        <f t="shared" si="103"/>
        <v>4.820587169264226E-2</v>
      </c>
      <c r="H236" s="395">
        <v>1964</v>
      </c>
      <c r="I236" s="395">
        <v>2030</v>
      </c>
      <c r="J236" s="395">
        <v>1921</v>
      </c>
      <c r="K236" s="400">
        <f t="shared" si="104"/>
        <v>-2.1894093686354379E-2</v>
      </c>
      <c r="L236" s="400">
        <f t="shared" si="105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06"/>
        <v>0.1012947448591013</v>
      </c>
      <c r="S236" s="400">
        <f t="shared" si="107"/>
        <v>4.820587169264226E-2</v>
      </c>
      <c r="U236" s="395">
        <v>1964</v>
      </c>
      <c r="V236" s="395">
        <v>2030</v>
      </c>
      <c r="W236" s="395">
        <v>1921</v>
      </c>
      <c r="X236" s="400">
        <f t="shared" si="108"/>
        <v>-2.1894093686354379E-2</v>
      </c>
      <c r="Y236" s="400">
        <f t="shared" si="109"/>
        <v>-5.3694581280788176E-2</v>
      </c>
    </row>
    <row r="237" spans="1:25" ht="12.75" customHeight="1" x14ac:dyDescent="0.4">
      <c r="A237" s="395" t="s">
        <v>101</v>
      </c>
      <c r="B237" s="6"/>
      <c r="C237" s="6"/>
      <c r="D237" s="6"/>
      <c r="E237" s="400"/>
      <c r="F237" s="400"/>
      <c r="H237" s="6"/>
      <c r="I237" s="6"/>
      <c r="J237" s="6"/>
      <c r="K237" s="400"/>
      <c r="L237" s="400"/>
      <c r="N237" s="395" t="s">
        <v>101</v>
      </c>
      <c r="O237" s="6">
        <v>2725</v>
      </c>
      <c r="P237" s="6">
        <v>3220</v>
      </c>
      <c r="Q237" s="6"/>
      <c r="R237" s="400">
        <f t="shared" si="106"/>
        <v>-1</v>
      </c>
      <c r="S237" s="400">
        <f t="shared" si="107"/>
        <v>-1</v>
      </c>
      <c r="U237" s="6">
        <v>2024</v>
      </c>
      <c r="V237" s="6">
        <v>2377</v>
      </c>
      <c r="W237" s="6"/>
      <c r="X237" s="400">
        <f t="shared" si="108"/>
        <v>-1</v>
      </c>
      <c r="Y237" s="400">
        <f t="shared" si="109"/>
        <v>-1</v>
      </c>
    </row>
    <row r="238" spans="1:25" ht="12.75" customHeight="1" x14ac:dyDescent="0.4">
      <c r="A238" s="395" t="s">
        <v>102</v>
      </c>
      <c r="B238" s="6"/>
      <c r="C238" s="6"/>
      <c r="D238" s="6"/>
      <c r="E238" s="400"/>
      <c r="F238" s="400"/>
      <c r="H238" s="6"/>
      <c r="I238" s="6"/>
      <c r="J238" s="6"/>
      <c r="K238" s="400"/>
      <c r="L238" s="400"/>
      <c r="N238" s="395" t="s">
        <v>102</v>
      </c>
      <c r="O238" s="6">
        <v>3240</v>
      </c>
      <c r="P238" s="6">
        <v>3674</v>
      </c>
      <c r="Q238" s="6"/>
      <c r="R238" s="400">
        <f t="shared" si="106"/>
        <v>-1</v>
      </c>
      <c r="S238" s="400">
        <f t="shared" si="107"/>
        <v>-1</v>
      </c>
      <c r="U238" s="6">
        <v>2594</v>
      </c>
      <c r="V238" s="6">
        <v>2851</v>
      </c>
      <c r="W238" s="6"/>
      <c r="X238" s="400">
        <f t="shared" si="108"/>
        <v>-1</v>
      </c>
      <c r="Y238" s="400">
        <f t="shared" si="109"/>
        <v>-1</v>
      </c>
    </row>
    <row r="239" spans="1:25" ht="12.75" customHeight="1" x14ac:dyDescent="0.4">
      <c r="A239" s="395" t="s">
        <v>103</v>
      </c>
      <c r="B239" s="6"/>
      <c r="C239" s="6"/>
      <c r="D239" s="6"/>
      <c r="E239" s="400"/>
      <c r="F239" s="400"/>
      <c r="H239" s="6"/>
      <c r="I239" s="6"/>
      <c r="J239" s="6"/>
      <c r="K239" s="400"/>
      <c r="L239" s="400"/>
      <c r="N239" s="395" t="s">
        <v>103</v>
      </c>
      <c r="O239" s="6">
        <v>3546</v>
      </c>
      <c r="P239" s="6">
        <v>3302</v>
      </c>
      <c r="Q239" s="6"/>
      <c r="R239" s="400">
        <f t="shared" si="106"/>
        <v>-1</v>
      </c>
      <c r="S239" s="400">
        <f t="shared" si="107"/>
        <v>-1</v>
      </c>
      <c r="U239" s="6">
        <v>2895</v>
      </c>
      <c r="V239" s="6">
        <v>2667</v>
      </c>
      <c r="W239" s="6"/>
      <c r="X239" s="400">
        <f t="shared" si="108"/>
        <v>-1</v>
      </c>
      <c r="Y239" s="400">
        <f t="shared" si="109"/>
        <v>-1</v>
      </c>
    </row>
    <row r="240" spans="1:25" ht="12.75" customHeight="1" x14ac:dyDescent="0.4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06"/>
        <v>-1</v>
      </c>
      <c r="S240" s="400">
        <f t="shared" si="107"/>
        <v>-1</v>
      </c>
      <c r="U240" s="6">
        <v>2722</v>
      </c>
      <c r="V240" s="6">
        <v>2857</v>
      </c>
      <c r="W240" s="6"/>
      <c r="X240" s="400">
        <f t="shared" si="108"/>
        <v>-1</v>
      </c>
      <c r="Y240" s="400">
        <f t="shared" si="109"/>
        <v>-1</v>
      </c>
    </row>
    <row r="241" spans="1:25" ht="14.25" customHeight="1" x14ac:dyDescent="0.4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06"/>
        <v>-1</v>
      </c>
      <c r="S241" s="400">
        <f t="shared" si="107"/>
        <v>-1</v>
      </c>
      <c r="U241" s="6">
        <v>2880</v>
      </c>
      <c r="V241" s="6">
        <v>2810</v>
      </c>
      <c r="W241" s="6"/>
      <c r="X241" s="400">
        <f t="shared" si="108"/>
        <v>-1</v>
      </c>
      <c r="Y241" s="400">
        <f t="shared" si="109"/>
        <v>-1</v>
      </c>
    </row>
    <row r="242" spans="1:25" ht="12.75" customHeight="1" x14ac:dyDescent="0.4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06"/>
        <v>-1</v>
      </c>
      <c r="S242" s="400">
        <f t="shared" si="107"/>
        <v>-1</v>
      </c>
      <c r="U242" s="6">
        <v>2519</v>
      </c>
      <c r="V242" s="6">
        <v>2416</v>
      </c>
      <c r="W242" s="6"/>
      <c r="X242" s="400">
        <f t="shared" si="108"/>
        <v>-1</v>
      </c>
      <c r="Y242" s="400">
        <f t="shared" si="109"/>
        <v>-1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06"/>
        <v>-1</v>
      </c>
      <c r="S243" s="400">
        <f t="shared" si="107"/>
        <v>-1</v>
      </c>
      <c r="U243" s="6">
        <v>2511</v>
      </c>
      <c r="V243" s="6">
        <v>2627</v>
      </c>
      <c r="W243" s="6"/>
      <c r="X243" s="400">
        <f t="shared" si="108"/>
        <v>-1</v>
      </c>
      <c r="Y243" s="400">
        <f t="shared" si="109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06"/>
        <v>-1</v>
      </c>
      <c r="S244" s="400">
        <f t="shared" si="107"/>
        <v>-1</v>
      </c>
      <c r="U244" s="6">
        <v>2202</v>
      </c>
      <c r="V244" s="6">
        <v>2302</v>
      </c>
      <c r="W244" s="6"/>
      <c r="X244" s="400">
        <f t="shared" si="108"/>
        <v>-1</v>
      </c>
      <c r="Y244" s="400">
        <f t="shared" si="109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06"/>
        <v>-1</v>
      </c>
      <c r="S245" s="384">
        <f t="shared" si="107"/>
        <v>-1</v>
      </c>
      <c r="T245"/>
      <c r="U245" s="6">
        <v>2003</v>
      </c>
      <c r="V245" s="6">
        <v>2233</v>
      </c>
      <c r="W245" s="6"/>
      <c r="X245" s="384">
        <f t="shared" si="108"/>
        <v>-1</v>
      </c>
      <c r="Y245" s="384">
        <f t="shared" si="109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6293</v>
      </c>
      <c r="C247" s="395">
        <f>SUM(C234:C245)</f>
        <v>6983</v>
      </c>
      <c r="D247" s="395">
        <f>SUM(D234:D245)</f>
        <v>7312</v>
      </c>
      <c r="E247" s="400">
        <f>(+D247-B247)/B247</f>
        <v>0.16192594946766248</v>
      </c>
      <c r="F247" s="400">
        <f>(+D247-C247)/C247</f>
        <v>4.7114420736073317E-2</v>
      </c>
      <c r="H247" s="395">
        <f>SUM(H234:H245)</f>
        <v>4800</v>
      </c>
      <c r="I247" s="395">
        <f>SUM(I234:I245)</f>
        <v>5072</v>
      </c>
      <c r="J247" s="395">
        <f>SUM(J234:J245)</f>
        <v>5065</v>
      </c>
      <c r="K247" s="400">
        <f>(+J247-H247)/H247</f>
        <v>5.5208333333333331E-2</v>
      </c>
      <c r="L247" s="400">
        <f>(+J247-I247)/I247</f>
        <v>-1.3801261829652998E-3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7312</v>
      </c>
      <c r="R247" s="400">
        <f>(+Q247-O247)/O247</f>
        <v>-0.77295451016922834</v>
      </c>
      <c r="S247" s="400">
        <f>(+Q247-P247)/P247</f>
        <v>-0.78700224300154387</v>
      </c>
      <c r="U247" s="395">
        <f>SUM(U234:U245)</f>
        <v>27150</v>
      </c>
      <c r="V247" s="395">
        <f>SUM(V234:V245)</f>
        <v>28212</v>
      </c>
      <c r="W247" s="395">
        <f>SUM(W234:W245)</f>
        <v>5065</v>
      </c>
      <c r="X247" s="400">
        <f>(+W247-U247)/U247</f>
        <v>-0.81344383057090242</v>
      </c>
      <c r="Y247" s="400">
        <f>(+W247-V247)/V247</f>
        <v>-0.82046646816957325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51"/>
  <sheetViews>
    <sheetView workbookViewId="0">
      <selection activeCell="F56" sqref="F56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45761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11" t="s">
        <v>101</v>
      </c>
      <c r="B7" s="11">
        <v>2457</v>
      </c>
      <c r="C7" s="6">
        <v>1851</v>
      </c>
      <c r="D7" s="6">
        <v>2159</v>
      </c>
      <c r="E7" s="480">
        <f t="shared" ref="E7:E14" si="0">(+D7-B7)/B7</f>
        <v>-0.12128612128612129</v>
      </c>
      <c r="F7" s="480">
        <f t="shared" ref="F7:F14" si="1">(+D7-C7)/C7</f>
        <v>0.16639654240950838</v>
      </c>
      <c r="H7" s="11">
        <v>1817</v>
      </c>
      <c r="I7" s="6">
        <v>1336</v>
      </c>
      <c r="J7" s="6">
        <v>1589</v>
      </c>
      <c r="K7" s="480">
        <f t="shared" ref="K7:K14" si="2">(+J7-H7)/H7</f>
        <v>-0.12548156301596036</v>
      </c>
      <c r="L7" s="480">
        <f t="shared" ref="L7:L14" si="3">(+J7-I7)/I7</f>
        <v>0.18937125748502995</v>
      </c>
    </row>
    <row r="8" spans="1:13" ht="12.75" customHeight="1" x14ac:dyDescent="0.4">
      <c r="A8" s="395" t="s">
        <v>102</v>
      </c>
      <c r="B8" s="11">
        <v>2706</v>
      </c>
      <c r="C8" s="6">
        <v>2135</v>
      </c>
      <c r="D8" s="6">
        <v>2469</v>
      </c>
      <c r="E8" s="400">
        <f t="shared" si="0"/>
        <v>-8.7583148558758317E-2</v>
      </c>
      <c r="F8" s="400">
        <f t="shared" si="1"/>
        <v>0.15644028103044497</v>
      </c>
      <c r="G8" s="395"/>
      <c r="H8" s="11">
        <v>2127</v>
      </c>
      <c r="I8" s="6">
        <v>1668</v>
      </c>
      <c r="J8" s="6">
        <v>1844</v>
      </c>
      <c r="K8" s="400">
        <f t="shared" si="2"/>
        <v>-0.13305124588622472</v>
      </c>
      <c r="L8" s="480">
        <f t="shared" si="3"/>
        <v>0.10551558752997602</v>
      </c>
    </row>
    <row r="9" spans="1:13" s="11" customFormat="1" ht="12.75" customHeight="1" x14ac:dyDescent="0.4">
      <c r="A9" s="395" t="s">
        <v>103</v>
      </c>
      <c r="B9" s="11">
        <v>2889</v>
      </c>
      <c r="C9" s="6">
        <v>2257</v>
      </c>
      <c r="D9" s="6">
        <v>2149</v>
      </c>
      <c r="E9" s="400">
        <f t="shared" si="0"/>
        <v>-0.25614399446175146</v>
      </c>
      <c r="F9" s="400">
        <f t="shared" si="1"/>
        <v>-4.7851129818342934E-2</v>
      </c>
      <c r="G9" s="395"/>
      <c r="H9" s="11">
        <v>2363</v>
      </c>
      <c r="I9" s="6">
        <v>1866</v>
      </c>
      <c r="J9" s="6">
        <v>1759</v>
      </c>
      <c r="K9" s="400">
        <f t="shared" si="2"/>
        <v>-0.25560727888277612</v>
      </c>
      <c r="L9" s="400">
        <f t="shared" si="3"/>
        <v>-5.7341907824222937E-2</v>
      </c>
      <c r="M9" s="18"/>
    </row>
    <row r="10" spans="1:13" s="11" customFormat="1" ht="12.75" customHeight="1" x14ac:dyDescent="0.4">
      <c r="A10" s="395" t="s">
        <v>104</v>
      </c>
      <c r="B10" s="11">
        <v>2553</v>
      </c>
      <c r="C10" s="6">
        <v>2093</v>
      </c>
      <c r="D10" s="6">
        <v>2256</v>
      </c>
      <c r="E10" s="400">
        <f t="shared" si="0"/>
        <v>-0.11633372502937721</v>
      </c>
      <c r="F10" s="400">
        <f t="shared" si="1"/>
        <v>7.78786430960344E-2</v>
      </c>
      <c r="G10" s="395"/>
      <c r="H10" s="11">
        <v>2124</v>
      </c>
      <c r="I10" s="6">
        <v>1734</v>
      </c>
      <c r="J10" s="6">
        <v>1831</v>
      </c>
      <c r="K10" s="400">
        <f t="shared" si="2"/>
        <v>-0.1379472693032015</v>
      </c>
      <c r="L10" s="400">
        <f t="shared" si="3"/>
        <v>5.5940023068050751E-2</v>
      </c>
    </row>
    <row r="11" spans="1:13" s="11" customFormat="1" ht="12.75" customHeight="1" x14ac:dyDescent="0.4">
      <c r="A11" s="395" t="s">
        <v>105</v>
      </c>
      <c r="B11" s="11">
        <v>2208</v>
      </c>
      <c r="C11" s="6">
        <v>2363</v>
      </c>
      <c r="D11" s="6">
        <v>2320</v>
      </c>
      <c r="E11" s="400">
        <f t="shared" si="0"/>
        <v>5.0724637681159424E-2</v>
      </c>
      <c r="F11" s="400">
        <f t="shared" si="1"/>
        <v>-1.8197206940330089E-2</v>
      </c>
      <c r="G11" s="395"/>
      <c r="H11" s="11">
        <v>2179</v>
      </c>
      <c r="I11" s="6">
        <v>1798</v>
      </c>
      <c r="J11" s="6">
        <v>1752</v>
      </c>
      <c r="K11" s="400">
        <f t="shared" si="2"/>
        <v>-0.19596145020651676</v>
      </c>
      <c r="L11" s="400">
        <f t="shared" si="3"/>
        <v>-2.5583982202447165E-2</v>
      </c>
    </row>
    <row r="12" spans="1:13" s="18" customFormat="1" ht="12.75" customHeight="1" x14ac:dyDescent="0.4">
      <c r="A12" s="395" t="s">
        <v>106</v>
      </c>
      <c r="B12" s="11">
        <v>2093</v>
      </c>
      <c r="C12" s="6">
        <v>2114</v>
      </c>
      <c r="D12" s="6">
        <v>2325</v>
      </c>
      <c r="E12" s="400">
        <f t="shared" si="0"/>
        <v>0.11084567606306736</v>
      </c>
      <c r="F12" s="400">
        <f t="shared" si="1"/>
        <v>9.9810785241248812E-2</v>
      </c>
      <c r="G12" s="395"/>
      <c r="H12" s="11">
        <v>1905</v>
      </c>
      <c r="I12" s="6">
        <v>1542</v>
      </c>
      <c r="J12" s="6">
        <v>1513</v>
      </c>
      <c r="K12" s="400">
        <f t="shared" si="2"/>
        <v>-0.20577427821522309</v>
      </c>
      <c r="L12" s="400">
        <f t="shared" si="3"/>
        <v>-1.8806744487678339E-2</v>
      </c>
    </row>
    <row r="13" spans="1:13" s="18" customFormat="1" ht="13.2" customHeight="1" x14ac:dyDescent="0.4">
      <c r="A13" s="395" t="s">
        <v>107</v>
      </c>
      <c r="B13" s="11">
        <v>1973</v>
      </c>
      <c r="C13" s="6">
        <v>2040</v>
      </c>
      <c r="D13" s="6">
        <v>2152</v>
      </c>
      <c r="E13" s="400">
        <f t="shared" si="0"/>
        <v>9.0724784591991889E-2</v>
      </c>
      <c r="F13" s="400">
        <f t="shared" si="1"/>
        <v>5.4901960784313725E-2</v>
      </c>
      <c r="G13" s="395"/>
      <c r="H13" s="11">
        <v>1590</v>
      </c>
      <c r="I13" s="6">
        <v>1636</v>
      </c>
      <c r="J13" s="6">
        <v>1604</v>
      </c>
      <c r="K13" s="400">
        <f t="shared" si="2"/>
        <v>8.8050314465408803E-3</v>
      </c>
      <c r="L13" s="400">
        <f t="shared" si="3"/>
        <v>-1.9559902200488997E-2</v>
      </c>
    </row>
    <row r="14" spans="1:13" s="18" customFormat="1" ht="12.75" customHeight="1" x14ac:dyDescent="0.4">
      <c r="A14" s="395" t="s">
        <v>108</v>
      </c>
      <c r="B14" s="11">
        <v>1435</v>
      </c>
      <c r="C14" s="6">
        <v>1524</v>
      </c>
      <c r="D14" s="6">
        <v>1461</v>
      </c>
      <c r="E14" s="400">
        <f t="shared" si="0"/>
        <v>1.8118466898954706E-2</v>
      </c>
      <c r="F14" s="400">
        <f t="shared" si="1"/>
        <v>-4.1338582677165357E-2</v>
      </c>
      <c r="G14" s="395"/>
      <c r="H14" s="11">
        <v>1423</v>
      </c>
      <c r="I14" s="6">
        <v>1405</v>
      </c>
      <c r="J14" s="6">
        <v>1441</v>
      </c>
      <c r="K14" s="400">
        <f t="shared" si="2"/>
        <v>1.2649332396345749E-2</v>
      </c>
      <c r="L14" s="400">
        <f t="shared" si="3"/>
        <v>2.5622775800711744E-2</v>
      </c>
      <c r="M14" s="11"/>
    </row>
    <row r="15" spans="1:13" s="18" customFormat="1" ht="12.75" customHeight="1" x14ac:dyDescent="0.4">
      <c r="A15" s="6" t="s">
        <v>109</v>
      </c>
      <c r="B15" s="6">
        <v>924</v>
      </c>
      <c r="C15" s="6">
        <v>928</v>
      </c>
      <c r="D15" s="6">
        <v>992</v>
      </c>
      <c r="E15" s="553">
        <v>7.3999999999999996E-2</v>
      </c>
      <c r="F15" s="553">
        <v>6.9000000000000006E-2</v>
      </c>
      <c r="G15" s="6"/>
      <c r="H15" s="6">
        <v>1345</v>
      </c>
      <c r="I15" s="6">
        <v>1224</v>
      </c>
      <c r="J15" s="6">
        <v>1404</v>
      </c>
      <c r="K15" s="553">
        <v>4.3999999999999997E-2</v>
      </c>
      <c r="L15" s="553">
        <v>0.14699999999999999</v>
      </c>
      <c r="M15" s="11"/>
    </row>
    <row r="16" spans="1:13" s="11" customFormat="1" ht="12.75" customHeight="1" x14ac:dyDescent="0.4">
      <c r="A16"/>
      <c r="B16" s="2" t="s">
        <v>6267</v>
      </c>
      <c r="C16" s="2" t="s">
        <v>6961</v>
      </c>
      <c r="D16" s="2" t="s">
        <v>7652</v>
      </c>
      <c r="E16" s="2" t="s">
        <v>6964</v>
      </c>
      <c r="F16" s="2" t="s">
        <v>7653</v>
      </c>
      <c r="G16" s="395"/>
      <c r="H16" s="2" t="s">
        <v>6268</v>
      </c>
      <c r="I16" s="2" t="s">
        <v>6962</v>
      </c>
      <c r="J16" s="2" t="s">
        <v>7654</v>
      </c>
      <c r="K16" s="2" t="s">
        <v>7655</v>
      </c>
      <c r="L16" s="2" t="s">
        <v>7653</v>
      </c>
      <c r="M16" s="18"/>
    </row>
    <row r="17" spans="1:13" s="18" customFormat="1" ht="12.75" customHeight="1" x14ac:dyDescent="0.4">
      <c r="A17" s="399" t="s">
        <v>98</v>
      </c>
      <c r="B17" s="395">
        <v>1259</v>
      </c>
      <c r="C17" s="395">
        <v>1426</v>
      </c>
      <c r="D17" s="395">
        <v>1623</v>
      </c>
      <c r="E17" s="400">
        <f t="shared" ref="E17:E19" si="4">(+D17-B17)/B17</f>
        <v>0.28911834789515489</v>
      </c>
      <c r="F17" s="400">
        <f t="shared" ref="F17:F19" si="5">(+D17-C17)/C17</f>
        <v>0.13814866760168304</v>
      </c>
      <c r="G17" s="395"/>
      <c r="H17" s="395">
        <v>876</v>
      </c>
      <c r="I17" s="395">
        <v>934</v>
      </c>
      <c r="J17" s="395">
        <v>992</v>
      </c>
      <c r="K17" s="400">
        <f t="shared" ref="K17:K19" si="6">(+J17-H17)/H17</f>
        <v>0.13242009132420091</v>
      </c>
      <c r="L17" s="400">
        <f t="shared" ref="L17:L19" si="7">(+J17-I17)/I17</f>
        <v>6.2098501070663809E-2</v>
      </c>
      <c r="M17" s="11"/>
    </row>
    <row r="18" spans="1:13" s="18" customFormat="1" ht="12.75" customHeight="1" x14ac:dyDescent="0.4">
      <c r="A18" s="395" t="s">
        <v>99</v>
      </c>
      <c r="B18" s="395">
        <v>1332</v>
      </c>
      <c r="C18" s="395">
        <v>1545</v>
      </c>
      <c r="D18" s="395">
        <v>1525</v>
      </c>
      <c r="E18" s="400">
        <f t="shared" si="4"/>
        <v>0.1448948948948949</v>
      </c>
      <c r="F18" s="400">
        <f t="shared" si="5"/>
        <v>-1.2944983818770227E-2</v>
      </c>
      <c r="G18" s="395"/>
      <c r="H18" s="395">
        <v>942</v>
      </c>
      <c r="I18" s="395">
        <v>1054</v>
      </c>
      <c r="J18" s="395">
        <v>1041</v>
      </c>
      <c r="K18" s="400">
        <f t="shared" si="6"/>
        <v>0.10509554140127389</v>
      </c>
      <c r="L18" s="400">
        <f t="shared" si="7"/>
        <v>-1.2333965844402278E-2</v>
      </c>
      <c r="M18" s="6"/>
    </row>
    <row r="19" spans="1:13" s="11" customFormat="1" ht="13.5" customHeight="1" x14ac:dyDescent="0.4">
      <c r="A19" s="395" t="s">
        <v>100</v>
      </c>
      <c r="B19" s="395">
        <v>1757</v>
      </c>
      <c r="C19" s="395">
        <v>1837</v>
      </c>
      <c r="D19" s="395">
        <v>1929</v>
      </c>
      <c r="E19" s="400">
        <f t="shared" si="4"/>
        <v>9.7894137734775191E-2</v>
      </c>
      <c r="F19" s="400">
        <f t="shared" si="5"/>
        <v>5.0081654872074034E-2</v>
      </c>
      <c r="G19" s="395"/>
      <c r="H19" s="395">
        <v>1236</v>
      </c>
      <c r="I19" s="395">
        <v>1306</v>
      </c>
      <c r="J19" s="395">
        <v>1267</v>
      </c>
      <c r="K19" s="400">
        <f t="shared" si="6"/>
        <v>2.5080906148867314E-2</v>
      </c>
      <c r="L19" s="400">
        <f t="shared" si="7"/>
        <v>-2.9862174578866769E-2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23586</v>
      </c>
      <c r="C22">
        <f t="shared" ref="C22:D22" si="8">SUM(C7:C19)</f>
        <v>22113</v>
      </c>
      <c r="D22">
        <f t="shared" si="8"/>
        <v>23360</v>
      </c>
      <c r="E22" s="404">
        <f>(+D22-B22)/B22</f>
        <v>-9.5819553972695658E-3</v>
      </c>
      <c r="F22" s="404">
        <f>(+D22-C22)/C22</f>
        <v>5.6392167503278613E-2</v>
      </c>
      <c r="G22"/>
      <c r="H22">
        <f>SUM(H7:H19)</f>
        <v>19927</v>
      </c>
      <c r="I22">
        <f t="shared" ref="I22:J22" si="9">SUM(I7:I19)</f>
        <v>17503</v>
      </c>
      <c r="J22">
        <f t="shared" si="9"/>
        <v>18037</v>
      </c>
      <c r="K22" s="404">
        <f>(+J22-H22)/H22</f>
        <v>-9.4846188588347466E-2</v>
      </c>
      <c r="L22" s="404">
        <f>(+J22-I22)/I22</f>
        <v>3.0509055590470204E-2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101</v>
      </c>
      <c r="B27" s="6">
        <v>2295</v>
      </c>
      <c r="C27" s="6">
        <v>1669</v>
      </c>
      <c r="D27" s="6">
        <v>1958</v>
      </c>
      <c r="E27" s="553">
        <f t="shared" ref="E27:E35" si="10">(+D27-B27)/B27</f>
        <v>-0.14684095860566448</v>
      </c>
      <c r="F27" s="553">
        <f t="shared" ref="F27:F35" si="11">(+D27-C27)/C27</f>
        <v>0.17315757938885559</v>
      </c>
      <c r="G27" s="6"/>
      <c r="H27" s="6">
        <v>1690</v>
      </c>
      <c r="I27" s="6">
        <v>1240</v>
      </c>
      <c r="J27" s="6">
        <v>1462</v>
      </c>
      <c r="K27" s="553">
        <f t="shared" ref="K27:K35" si="12">(+J27-H27)/H27</f>
        <v>-0.13491124260355031</v>
      </c>
      <c r="L27" s="553">
        <f t="shared" ref="L27:L35" si="13">(+J27-I27)/I27</f>
        <v>0.17903225806451614</v>
      </c>
      <c r="M27" s="18"/>
    </row>
    <row r="28" spans="1:13" s="11" customFormat="1" ht="12.75" customHeight="1" x14ac:dyDescent="0.4">
      <c r="A28" s="6" t="s">
        <v>102</v>
      </c>
      <c r="B28" s="6">
        <v>2528</v>
      </c>
      <c r="C28" s="6">
        <v>1940</v>
      </c>
      <c r="D28" s="6">
        <v>2207</v>
      </c>
      <c r="E28" s="553">
        <f t="shared" si="10"/>
        <v>-0.12697784810126583</v>
      </c>
      <c r="F28" s="553">
        <f t="shared" si="11"/>
        <v>0.13762886597938145</v>
      </c>
      <c r="G28" s="6"/>
      <c r="H28" s="6">
        <v>1995</v>
      </c>
      <c r="I28" s="6">
        <v>1574</v>
      </c>
      <c r="J28" s="6">
        <v>1715</v>
      </c>
      <c r="K28" s="553">
        <f t="shared" si="12"/>
        <v>-0.14035087719298245</v>
      </c>
      <c r="L28" s="553">
        <f t="shared" si="13"/>
        <v>8.9580686149936473E-2</v>
      </c>
      <c r="M28" s="18"/>
    </row>
    <row r="29" spans="1:13" s="18" customFormat="1" ht="12.75" customHeight="1" x14ac:dyDescent="0.4">
      <c r="A29" s="6" t="s">
        <v>103</v>
      </c>
      <c r="B29" s="6">
        <v>2751</v>
      </c>
      <c r="C29" s="6">
        <v>2104</v>
      </c>
      <c r="D29" s="6">
        <v>1987</v>
      </c>
      <c r="E29" s="553">
        <f t="shared" si="10"/>
        <v>-0.27771719374772807</v>
      </c>
      <c r="F29" s="553">
        <f t="shared" si="11"/>
        <v>-5.5608365019011403E-2</v>
      </c>
      <c r="G29" s="6"/>
      <c r="H29" s="6">
        <v>2230</v>
      </c>
      <c r="I29" s="6">
        <v>1740</v>
      </c>
      <c r="J29" s="6">
        <v>1619</v>
      </c>
      <c r="K29" s="553">
        <f t="shared" si="12"/>
        <v>-0.27399103139013453</v>
      </c>
      <c r="L29" s="553">
        <f t="shared" si="13"/>
        <v>-6.9540229885057467E-2</v>
      </c>
    </row>
    <row r="30" spans="1:13" s="18" customFormat="1" ht="12.75" customHeight="1" x14ac:dyDescent="0.4">
      <c r="A30" s="6" t="s">
        <v>104</v>
      </c>
      <c r="B30" s="6">
        <v>2366</v>
      </c>
      <c r="C30" s="6">
        <v>1931</v>
      </c>
      <c r="D30" s="6">
        <v>2019</v>
      </c>
      <c r="E30" s="553">
        <f t="shared" si="10"/>
        <v>-0.14666103127641589</v>
      </c>
      <c r="F30" s="553">
        <f t="shared" si="11"/>
        <v>4.5572242361470741E-2</v>
      </c>
      <c r="G30" s="6"/>
      <c r="H30" s="6">
        <v>2040</v>
      </c>
      <c r="I30" s="6">
        <v>1644</v>
      </c>
      <c r="J30" s="6">
        <v>1723</v>
      </c>
      <c r="K30" s="553">
        <f t="shared" si="12"/>
        <v>-0.1553921568627451</v>
      </c>
      <c r="L30" s="553">
        <f t="shared" si="13"/>
        <v>4.8053527980535277E-2</v>
      </c>
      <c r="M30" s="11"/>
    </row>
    <row r="31" spans="1:13" s="18" customFormat="1" ht="12.75" customHeight="1" x14ac:dyDescent="0.4">
      <c r="A31" s="6" t="s">
        <v>105</v>
      </c>
      <c r="B31" s="6">
        <v>2028</v>
      </c>
      <c r="C31" s="6">
        <v>2170</v>
      </c>
      <c r="D31" s="6">
        <v>2120</v>
      </c>
      <c r="E31" s="553">
        <f t="shared" si="10"/>
        <v>4.5364891518737675E-2</v>
      </c>
      <c r="F31" s="553">
        <f t="shared" si="11"/>
        <v>-2.3041474654377881E-2</v>
      </c>
      <c r="G31" s="6"/>
      <c r="H31" s="6">
        <v>2069</v>
      </c>
      <c r="I31" s="6">
        <v>1697</v>
      </c>
      <c r="J31" s="6">
        <v>1646</v>
      </c>
      <c r="K31" s="553">
        <f t="shared" si="12"/>
        <v>-0.20444659255679071</v>
      </c>
      <c r="L31" s="553">
        <f t="shared" si="13"/>
        <v>-3.0053034767236298E-2</v>
      </c>
    </row>
    <row r="32" spans="1:13" s="18" customFormat="1" ht="12.75" customHeight="1" x14ac:dyDescent="0.4">
      <c r="A32" s="6" t="s">
        <v>106</v>
      </c>
      <c r="B32" s="6">
        <v>1897</v>
      </c>
      <c r="C32" s="6">
        <v>1945</v>
      </c>
      <c r="D32" s="6">
        <v>2018</v>
      </c>
      <c r="E32" s="553">
        <f t="shared" si="10"/>
        <v>6.3784923563521348E-2</v>
      </c>
      <c r="F32" s="553">
        <f t="shared" si="11"/>
        <v>3.7532133676092545E-2</v>
      </c>
      <c r="G32" s="6"/>
      <c r="H32" s="6">
        <v>1816</v>
      </c>
      <c r="I32" s="6">
        <v>1465</v>
      </c>
      <c r="J32" s="6">
        <v>1420</v>
      </c>
      <c r="K32" s="553">
        <f t="shared" si="12"/>
        <v>-0.21806167400881057</v>
      </c>
      <c r="L32" s="553">
        <f t="shared" si="13"/>
        <v>-3.0716723549488054E-2</v>
      </c>
      <c r="M32" s="11"/>
    </row>
    <row r="33" spans="1:25" s="18" customFormat="1" ht="12.75" customHeight="1" x14ac:dyDescent="0.4">
      <c r="A33" s="6" t="s">
        <v>107</v>
      </c>
      <c r="B33" s="6">
        <v>1771</v>
      </c>
      <c r="C33" s="6">
        <v>1823</v>
      </c>
      <c r="D33" s="6">
        <v>1984</v>
      </c>
      <c r="E33" s="553">
        <f t="shared" si="10"/>
        <v>0.12027103331451157</v>
      </c>
      <c r="F33" s="553">
        <f t="shared" si="11"/>
        <v>8.8315962698848047E-2</v>
      </c>
      <c r="G33" s="6"/>
      <c r="H33" s="6">
        <v>1492</v>
      </c>
      <c r="I33" s="6">
        <v>1545</v>
      </c>
      <c r="J33" s="6">
        <v>1525</v>
      </c>
      <c r="K33" s="553">
        <f t="shared" si="12"/>
        <v>2.2117962466487937E-2</v>
      </c>
      <c r="L33" s="553">
        <f t="shared" si="13"/>
        <v>-1.2944983818770227E-2</v>
      </c>
      <c r="M33" s="11"/>
    </row>
    <row r="34" spans="1:25" s="11" customFormat="1" ht="12.75" customHeight="1" x14ac:dyDescent="0.4">
      <c r="A34" s="6" t="s">
        <v>108</v>
      </c>
      <c r="B34" s="6">
        <v>1319</v>
      </c>
      <c r="C34" s="6">
        <v>1366</v>
      </c>
      <c r="D34" s="6">
        <v>1297</v>
      </c>
      <c r="E34" s="553">
        <f t="shared" si="10"/>
        <v>-1.6679302501895376E-2</v>
      </c>
      <c r="F34" s="553">
        <f t="shared" si="11"/>
        <v>-5.0512445095168376E-2</v>
      </c>
      <c r="G34" s="6"/>
      <c r="H34" s="6">
        <v>1348</v>
      </c>
      <c r="I34" s="6">
        <v>1337</v>
      </c>
      <c r="J34" s="6">
        <v>1343</v>
      </c>
      <c r="K34" s="553">
        <f t="shared" si="12"/>
        <v>-3.70919881305638E-3</v>
      </c>
      <c r="L34" s="553">
        <f t="shared" si="13"/>
        <v>4.4876589379207179E-3</v>
      </c>
      <c r="M34" s="18"/>
    </row>
    <row r="35" spans="1:25" x14ac:dyDescent="0.4">
      <c r="A35" t="s">
        <v>109</v>
      </c>
      <c r="B35" s="6">
        <v>800</v>
      </c>
      <c r="C35" s="6">
        <v>809</v>
      </c>
      <c r="D35" s="6">
        <v>843</v>
      </c>
      <c r="E35" s="553">
        <f t="shared" si="10"/>
        <v>5.3749999999999999E-2</v>
      </c>
      <c r="F35" s="553">
        <f t="shared" si="11"/>
        <v>4.2027194066749075E-2</v>
      </c>
      <c r="H35" s="6">
        <v>1272</v>
      </c>
      <c r="I35" s="6">
        <v>1139</v>
      </c>
      <c r="J35" s="6">
        <v>1312</v>
      </c>
      <c r="K35" s="553">
        <f t="shared" si="12"/>
        <v>3.1446540880503145E-2</v>
      </c>
      <c r="L35" s="553">
        <f t="shared" si="13"/>
        <v>0.15188762071992976</v>
      </c>
    </row>
    <row r="36" spans="1:25" x14ac:dyDescent="0.4">
      <c r="B36" s="2" t="s">
        <v>6267</v>
      </c>
      <c r="C36" s="2" t="s">
        <v>6961</v>
      </c>
      <c r="D36" s="2" t="s">
        <v>7652</v>
      </c>
      <c r="E36" s="2" t="s">
        <v>6964</v>
      </c>
      <c r="F36" s="2" t="s">
        <v>7653</v>
      </c>
      <c r="G36" s="395"/>
      <c r="H36" s="2" t="s">
        <v>6268</v>
      </c>
      <c r="I36" s="2" t="s">
        <v>6962</v>
      </c>
      <c r="J36" s="2" t="s">
        <v>7654</v>
      </c>
      <c r="K36" s="2" t="s">
        <v>7655</v>
      </c>
      <c r="L36" s="2" t="s">
        <v>7653</v>
      </c>
    </row>
    <row r="37" spans="1:25" s="11" customFormat="1" ht="13.5" customHeight="1" x14ac:dyDescent="0.4">
      <c r="A37" s="399" t="s">
        <v>98</v>
      </c>
      <c r="B37" s="395">
        <v>1098</v>
      </c>
      <c r="C37" s="395">
        <v>1234</v>
      </c>
      <c r="D37" s="395">
        <v>1369</v>
      </c>
      <c r="E37" s="400">
        <f t="shared" ref="E37:E39" si="14">(+D37-B37)/B37</f>
        <v>0.24681238615664844</v>
      </c>
      <c r="F37" s="400">
        <f t="shared" ref="F37:F39" si="15">(+D37-C37)/C37</f>
        <v>0.10940032414910859</v>
      </c>
      <c r="G37" s="395"/>
      <c r="H37" s="395">
        <v>813</v>
      </c>
      <c r="I37" s="395">
        <v>848</v>
      </c>
      <c r="J37" s="395">
        <v>908</v>
      </c>
      <c r="K37" s="400">
        <f t="shared" ref="K37:K39" si="16">(+J37-H37)/H37</f>
        <v>0.11685116851168512</v>
      </c>
      <c r="L37" s="400">
        <f t="shared" ref="L37:L39" si="17">(+J37-I37)/I37</f>
        <v>7.0754716981132074E-2</v>
      </c>
    </row>
    <row r="38" spans="1:25" s="11" customFormat="1" ht="13.5" customHeight="1" x14ac:dyDescent="0.4">
      <c r="A38" s="399" t="s">
        <v>99</v>
      </c>
      <c r="B38" s="395">
        <v>1177</v>
      </c>
      <c r="C38" s="395">
        <v>1351</v>
      </c>
      <c r="D38" s="395">
        <v>1357</v>
      </c>
      <c r="E38" s="400">
        <f t="shared" si="14"/>
        <v>0.15293118096856415</v>
      </c>
      <c r="F38" s="400">
        <f t="shared" si="15"/>
        <v>4.4411547002220575E-3</v>
      </c>
      <c r="G38" s="395"/>
      <c r="H38" s="395">
        <v>877</v>
      </c>
      <c r="I38" s="395">
        <v>975</v>
      </c>
      <c r="J38" s="395">
        <v>937</v>
      </c>
      <c r="K38" s="400">
        <f t="shared" si="16"/>
        <v>6.8415051311288486E-2</v>
      </c>
      <c r="L38" s="400">
        <f t="shared" si="17"/>
        <v>-3.8974358974358976E-2</v>
      </c>
    </row>
    <row r="39" spans="1:25" s="395" customFormat="1" ht="12.75" customHeight="1" x14ac:dyDescent="0.4">
      <c r="A39" s="399" t="s">
        <v>100</v>
      </c>
      <c r="B39" s="395">
        <v>1583</v>
      </c>
      <c r="C39" s="395">
        <v>1652</v>
      </c>
      <c r="D39" s="395">
        <v>1728</v>
      </c>
      <c r="E39" s="400">
        <f t="shared" si="14"/>
        <v>9.1598231206569805E-2</v>
      </c>
      <c r="F39" s="400">
        <f t="shared" si="15"/>
        <v>4.6004842615012108E-2</v>
      </c>
      <c r="H39" s="395">
        <v>1152</v>
      </c>
      <c r="I39" s="395">
        <v>1212</v>
      </c>
      <c r="J39" s="395">
        <v>1167</v>
      </c>
      <c r="K39" s="400">
        <f t="shared" si="16"/>
        <v>1.3020833333333334E-2</v>
      </c>
      <c r="L39" s="400">
        <f t="shared" si="17"/>
        <v>-3.7128712871287127E-2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21613</v>
      </c>
      <c r="C41">
        <f t="shared" ref="C41:D41" si="18">SUM(C27:C39)</f>
        <v>19994</v>
      </c>
      <c r="D41">
        <f t="shared" si="18"/>
        <v>20887</v>
      </c>
      <c r="E41" s="400">
        <f t="shared" ref="E41" si="19">(+D41-B41)/B41</f>
        <v>-3.3590894369129688E-2</v>
      </c>
      <c r="F41" s="400">
        <f t="shared" ref="F41" si="20">(+D41-C41)/C41</f>
        <v>4.466339901970591E-2</v>
      </c>
      <c r="G41"/>
      <c r="H41">
        <f>SUM(H27:H39)</f>
        <v>18794</v>
      </c>
      <c r="I41">
        <f t="shared" ref="I41:J41" si="21">SUM(I27:I39)</f>
        <v>16416</v>
      </c>
      <c r="J41">
        <f t="shared" si="21"/>
        <v>16777</v>
      </c>
      <c r="K41" s="400">
        <f t="shared" ref="K41" si="22">(+J41-H41)/H41</f>
        <v>-0.10732148558050442</v>
      </c>
      <c r="L41" s="400">
        <f t="shared" ref="L41" si="23">(+J41-I41)/I41</f>
        <v>2.1990740740740741E-2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1"/>
  <sheetViews>
    <sheetView zoomScale="112" zoomScaleNormal="112" workbookViewId="0">
      <selection activeCell="K46" sqref="K46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7" x14ac:dyDescent="0.4">
      <c r="G1" s="2" t="s">
        <v>90</v>
      </c>
      <c r="H1" s="3"/>
      <c r="I1" s="3"/>
      <c r="J1" s="3"/>
    </row>
    <row r="2" spans="1:17" x14ac:dyDescent="0.4">
      <c r="A2" s="1">
        <f ca="1">TODAY()</f>
        <v>45761</v>
      </c>
      <c r="G2" s="2" t="s">
        <v>91</v>
      </c>
      <c r="H2" s="3"/>
      <c r="I2" s="3"/>
      <c r="J2" s="3"/>
      <c r="K2" s="8" t="s">
        <v>4</v>
      </c>
    </row>
    <row r="3" spans="1:17" x14ac:dyDescent="0.4">
      <c r="G3" s="3" t="s">
        <v>3</v>
      </c>
      <c r="H3" s="3"/>
      <c r="I3" s="3"/>
      <c r="J3" s="3"/>
    </row>
    <row r="4" spans="1:17" x14ac:dyDescent="0.4">
      <c r="G4" s="3"/>
      <c r="H4" s="3"/>
      <c r="I4" s="3"/>
      <c r="J4" s="3"/>
      <c r="N4" s="618" t="s">
        <v>7806</v>
      </c>
      <c r="O4" s="619"/>
      <c r="P4" s="619"/>
      <c r="Q4" s="619"/>
    </row>
    <row r="5" spans="1:17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  <c r="N5" s="620" t="s">
        <v>7798</v>
      </c>
      <c r="O5" s="621" t="s">
        <v>7804</v>
      </c>
      <c r="P5" s="622" t="s">
        <v>7805</v>
      </c>
      <c r="Q5" s="623" t="s">
        <v>7799</v>
      </c>
    </row>
    <row r="6" spans="1:17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  <c r="N6" s="624" t="s">
        <v>10</v>
      </c>
      <c r="O6" s="625">
        <f>I12</f>
        <v>1885</v>
      </c>
      <c r="P6" s="625">
        <f>J12</f>
        <v>1792</v>
      </c>
      <c r="Q6" s="5">
        <f>(P6-O6)/O6</f>
        <v>-4.9336870026525197E-2</v>
      </c>
    </row>
    <row r="7" spans="1:17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  <c r="N7" s="626" t="s">
        <v>16</v>
      </c>
      <c r="O7" s="625">
        <f>I18</f>
        <v>734</v>
      </c>
      <c r="P7" s="625">
        <f>J18</f>
        <v>786</v>
      </c>
      <c r="Q7" s="5">
        <f>(P7-O7)/O7</f>
        <v>7.0844686648501368E-2</v>
      </c>
    </row>
    <row r="8" spans="1:17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  <c r="N8" s="624" t="s">
        <v>15</v>
      </c>
      <c r="O8" s="625">
        <f>I17</f>
        <v>262</v>
      </c>
      <c r="P8" s="625">
        <f>J17</f>
        <v>276</v>
      </c>
      <c r="Q8" s="5">
        <f t="shared" ref="Q8:Q15" si="4">(P8-O8)/O8</f>
        <v>5.3435114503816793E-2</v>
      </c>
    </row>
    <row r="9" spans="1:17" ht="12.6" thickBot="1" x14ac:dyDescent="0.45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  <c r="N9" s="627" t="s">
        <v>11</v>
      </c>
      <c r="O9" s="628">
        <f>I13</f>
        <v>176</v>
      </c>
      <c r="P9" s="628">
        <f>J13</f>
        <v>194</v>
      </c>
      <c r="Q9" s="5">
        <f t="shared" si="4"/>
        <v>0.10227272727272728</v>
      </c>
    </row>
    <row r="10" spans="1:17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  <c r="N10" s="624" t="s">
        <v>7800</v>
      </c>
      <c r="O10" s="629">
        <f>SUM(O6:O9)</f>
        <v>3057</v>
      </c>
      <c r="P10" s="629">
        <f>SUM(P6:P9)</f>
        <v>3048</v>
      </c>
      <c r="Q10" s="5">
        <f t="shared" si="4"/>
        <v>-2.944062806673209E-3</v>
      </c>
    </row>
    <row r="11" spans="1:17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  <c r="N11" s="630"/>
      <c r="O11" s="631"/>
      <c r="P11" s="631"/>
      <c r="Q11" s="632"/>
    </row>
    <row r="12" spans="1:17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  <c r="N12" s="624" t="s">
        <v>12</v>
      </c>
      <c r="O12" s="625">
        <f>I14</f>
        <v>451</v>
      </c>
      <c r="P12" s="625">
        <f>J14</f>
        <v>404</v>
      </c>
      <c r="Q12" s="5">
        <f t="shared" si="4"/>
        <v>-0.10421286031042129</v>
      </c>
    </row>
    <row r="13" spans="1:17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  <c r="N13" s="626" t="s">
        <v>8</v>
      </c>
      <c r="O13" s="625">
        <f>I9</f>
        <v>322</v>
      </c>
      <c r="P13" s="625">
        <f>J9</f>
        <v>305</v>
      </c>
      <c r="Q13" s="5">
        <f t="shared" si="4"/>
        <v>-5.2795031055900624E-2</v>
      </c>
    </row>
    <row r="14" spans="1:17" ht="12.6" thickBot="1" x14ac:dyDescent="0.45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  <c r="N14" s="633" t="s">
        <v>14</v>
      </c>
      <c r="O14" s="628">
        <f>I16</f>
        <v>244</v>
      </c>
      <c r="P14" s="628">
        <f>J16</f>
        <v>220</v>
      </c>
      <c r="Q14" s="5">
        <f t="shared" si="4"/>
        <v>-9.8360655737704916E-2</v>
      </c>
    </row>
    <row r="15" spans="1:17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  <c r="N15" s="626" t="s">
        <v>7801</v>
      </c>
      <c r="O15" s="634">
        <f>SUM(O10:O14)</f>
        <v>4074</v>
      </c>
      <c r="P15" s="634">
        <f>SUM(P10:P14)</f>
        <v>3977</v>
      </c>
      <c r="Q15" s="5">
        <f t="shared" si="4"/>
        <v>-2.3809523809523808E-2</v>
      </c>
    </row>
    <row r="16" spans="1:17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  <c r="N16" s="20"/>
    </row>
    <row r="17" spans="1:17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  <c r="N17" s="618" t="s">
        <v>7807</v>
      </c>
      <c r="O17" s="619"/>
      <c r="P17" s="619"/>
      <c r="Q17" s="619"/>
    </row>
    <row r="18" spans="1:17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  <c r="N18" s="620" t="s">
        <v>7798</v>
      </c>
      <c r="O18" s="621" t="s">
        <v>7804</v>
      </c>
      <c r="P18" s="622" t="s">
        <v>7805</v>
      </c>
      <c r="Q18" s="623" t="s">
        <v>7799</v>
      </c>
    </row>
    <row r="19" spans="1:17" x14ac:dyDescent="0.4">
      <c r="N19" s="624" t="s">
        <v>10</v>
      </c>
      <c r="O19" s="625">
        <f>C12</f>
        <v>2672</v>
      </c>
      <c r="P19" s="625">
        <f>D12</f>
        <v>2730</v>
      </c>
      <c r="Q19" s="5">
        <f>(P19-O19)/O19</f>
        <v>2.1706586826347306E-2</v>
      </c>
    </row>
    <row r="20" spans="1:17" x14ac:dyDescent="0.4">
      <c r="G20" s="3" t="s">
        <v>2</v>
      </c>
      <c r="N20" s="626" t="s">
        <v>16</v>
      </c>
      <c r="O20" s="625">
        <f>C18</f>
        <v>990</v>
      </c>
      <c r="P20" s="625">
        <f>D18</f>
        <v>1073</v>
      </c>
      <c r="Q20" s="5">
        <f>(P20-O20)/O20</f>
        <v>8.3838383838383837E-2</v>
      </c>
    </row>
    <row r="21" spans="1:17" x14ac:dyDescent="0.4">
      <c r="N21" s="624" t="s">
        <v>15</v>
      </c>
      <c r="O21" s="625">
        <f>C17</f>
        <v>416</v>
      </c>
      <c r="P21" s="625">
        <f>D17</f>
        <v>425</v>
      </c>
      <c r="Q21" s="5">
        <f t="shared" ref="Q21:Q23" si="5">(P21-O21)/O21</f>
        <v>2.1634615384615384E-2</v>
      </c>
    </row>
    <row r="22" spans="1:17" ht="12.6" thickBot="1" x14ac:dyDescent="0.45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N22" s="627" t="s">
        <v>11</v>
      </c>
      <c r="O22" s="628">
        <f>C13</f>
        <v>236</v>
      </c>
      <c r="P22" s="628">
        <f>D13</f>
        <v>288</v>
      </c>
      <c r="Q22" s="5">
        <f t="shared" si="5"/>
        <v>0.22033898305084745</v>
      </c>
    </row>
    <row r="23" spans="1:17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6">(+D23-B23)/B23</f>
        <v>0.14852255054432348</v>
      </c>
      <c r="F23" s="5">
        <f t="shared" ref="F23:F35" si="7">(+D23-C23)/C23</f>
        <v>4.529370134465676E-2</v>
      </c>
      <c r="H23">
        <v>5451</v>
      </c>
      <c r="I23">
        <v>5758</v>
      </c>
      <c r="J23">
        <v>5793</v>
      </c>
      <c r="K23" s="5">
        <f t="shared" ref="K23:K35" si="8">(+J23-H23)/H23</f>
        <v>6.2740781507980181E-2</v>
      </c>
      <c r="L23" s="5">
        <f t="shared" ref="L23:L35" si="9">(+J23-I23)/I23</f>
        <v>6.0784994789857593E-3</v>
      </c>
      <c r="N23" s="624" t="s">
        <v>7800</v>
      </c>
      <c r="O23" s="629">
        <f>SUM(O19:O22)</f>
        <v>4314</v>
      </c>
      <c r="P23" s="629">
        <f>SUM(P19:P22)</f>
        <v>4516</v>
      </c>
      <c r="Q23" s="5">
        <f t="shared" si="5"/>
        <v>4.6824292999536395E-2</v>
      </c>
    </row>
    <row r="24" spans="1:17" x14ac:dyDescent="0.4">
      <c r="A24" t="s">
        <v>6</v>
      </c>
      <c r="B24">
        <v>4423</v>
      </c>
      <c r="C24">
        <v>4894</v>
      </c>
      <c r="D24">
        <v>5147</v>
      </c>
      <c r="E24" s="5">
        <f t="shared" si="6"/>
        <v>0.16368980330092697</v>
      </c>
      <c r="F24" s="5">
        <f t="shared" si="7"/>
        <v>5.1695954229668981E-2</v>
      </c>
      <c r="H24">
        <v>3096</v>
      </c>
      <c r="I24">
        <v>3324</v>
      </c>
      <c r="J24">
        <v>3341</v>
      </c>
      <c r="K24" s="5">
        <f t="shared" si="8"/>
        <v>7.9134366925064606E-2</v>
      </c>
      <c r="L24" s="5">
        <f t="shared" si="9"/>
        <v>5.1143200962695552E-3</v>
      </c>
      <c r="N24" s="630"/>
      <c r="O24" s="631"/>
      <c r="P24" s="631"/>
      <c r="Q24" s="632"/>
    </row>
    <row r="25" spans="1:17" x14ac:dyDescent="0.4">
      <c r="A25" t="s">
        <v>7</v>
      </c>
      <c r="B25">
        <v>150</v>
      </c>
      <c r="C25">
        <v>174</v>
      </c>
      <c r="D25">
        <v>193</v>
      </c>
      <c r="E25" s="5">
        <f t="shared" si="6"/>
        <v>0.28666666666666668</v>
      </c>
      <c r="F25" s="5">
        <f t="shared" si="7"/>
        <v>0.10919540229885058</v>
      </c>
      <c r="H25">
        <v>114</v>
      </c>
      <c r="I25">
        <v>116</v>
      </c>
      <c r="J25">
        <v>141</v>
      </c>
      <c r="K25" s="5">
        <f t="shared" si="8"/>
        <v>0.23684210526315788</v>
      </c>
      <c r="L25" s="5">
        <f t="shared" si="9"/>
        <v>0.21551724137931033</v>
      </c>
      <c r="N25" s="624" t="s">
        <v>12</v>
      </c>
      <c r="O25" s="625">
        <f>C14</f>
        <v>525</v>
      </c>
      <c r="P25" s="625">
        <f>D14</f>
        <v>617</v>
      </c>
      <c r="Q25" s="5">
        <f t="shared" ref="Q25:Q28" si="10">(P25-O25)/O25</f>
        <v>0.17523809523809525</v>
      </c>
    </row>
    <row r="26" spans="1:17" x14ac:dyDescent="0.4">
      <c r="A26" t="s">
        <v>8</v>
      </c>
      <c r="B26">
        <v>489</v>
      </c>
      <c r="C26">
        <v>544</v>
      </c>
      <c r="D26">
        <v>461</v>
      </c>
      <c r="E26" s="5">
        <f t="shared" si="6"/>
        <v>-5.7259713701431493E-2</v>
      </c>
      <c r="F26" s="5">
        <f t="shared" si="7"/>
        <v>-0.15257352941176472</v>
      </c>
      <c r="H26">
        <v>367</v>
      </c>
      <c r="I26">
        <v>371</v>
      </c>
      <c r="J26">
        <v>363</v>
      </c>
      <c r="K26" s="5">
        <f t="shared" si="8"/>
        <v>-1.0899182561307902E-2</v>
      </c>
      <c r="L26" s="5">
        <f t="shared" si="9"/>
        <v>-2.15633423180593E-2</v>
      </c>
      <c r="N26" s="626" t="s">
        <v>8</v>
      </c>
      <c r="O26" s="625">
        <f>C9</f>
        <v>437</v>
      </c>
      <c r="P26" s="625">
        <f>D9</f>
        <v>370</v>
      </c>
      <c r="Q26" s="5">
        <f t="shared" si="10"/>
        <v>-0.15331807780320367</v>
      </c>
    </row>
    <row r="27" spans="1:17" ht="12.6" thickBot="1" x14ac:dyDescent="0.45">
      <c r="A27" t="s">
        <v>9</v>
      </c>
      <c r="B27">
        <v>357</v>
      </c>
      <c r="C27">
        <v>327</v>
      </c>
      <c r="D27">
        <v>362</v>
      </c>
      <c r="E27" s="5">
        <f t="shared" si="6"/>
        <v>1.4005602240896359E-2</v>
      </c>
      <c r="F27" s="5">
        <f t="shared" si="7"/>
        <v>0.10703363914373089</v>
      </c>
      <c r="H27">
        <v>204</v>
      </c>
      <c r="I27">
        <v>217</v>
      </c>
      <c r="J27">
        <v>267</v>
      </c>
      <c r="K27" s="5">
        <f t="shared" si="8"/>
        <v>0.30882352941176472</v>
      </c>
      <c r="L27" s="5">
        <f t="shared" si="9"/>
        <v>0.2304147465437788</v>
      </c>
      <c r="N27" s="633" t="s">
        <v>14</v>
      </c>
      <c r="O27" s="628">
        <f>C16</f>
        <v>429</v>
      </c>
      <c r="P27" s="628">
        <f>D16</f>
        <v>437</v>
      </c>
      <c r="Q27" s="5">
        <f t="shared" si="10"/>
        <v>1.8648018648018648E-2</v>
      </c>
    </row>
    <row r="28" spans="1:17" x14ac:dyDescent="0.4">
      <c r="A28" t="s">
        <v>222</v>
      </c>
      <c r="B28">
        <v>143</v>
      </c>
      <c r="C28">
        <v>229</v>
      </c>
      <c r="D28">
        <v>220</v>
      </c>
      <c r="E28" s="5">
        <f t="shared" si="6"/>
        <v>0.53846153846153844</v>
      </c>
      <c r="F28" s="5">
        <f t="shared" si="7"/>
        <v>-3.9301310043668124E-2</v>
      </c>
      <c r="H28">
        <v>149</v>
      </c>
      <c r="I28">
        <v>169</v>
      </c>
      <c r="J28">
        <v>150</v>
      </c>
      <c r="K28" s="5">
        <f t="shared" si="8"/>
        <v>6.7114093959731542E-3</v>
      </c>
      <c r="L28" s="5">
        <f t="shared" si="9"/>
        <v>-0.11242603550295859</v>
      </c>
      <c r="N28" s="626" t="s">
        <v>7801</v>
      </c>
      <c r="O28" s="634">
        <f>SUM(O23:O27)</f>
        <v>5705</v>
      </c>
      <c r="P28" s="634">
        <f>SUM(P23:P27)</f>
        <v>5940</v>
      </c>
      <c r="Q28" s="5">
        <f t="shared" si="10"/>
        <v>4.119193689745837E-2</v>
      </c>
    </row>
    <row r="29" spans="1:17" x14ac:dyDescent="0.4">
      <c r="A29" t="s">
        <v>10</v>
      </c>
      <c r="B29">
        <v>2498</v>
      </c>
      <c r="C29">
        <v>2923</v>
      </c>
      <c r="D29">
        <v>2993</v>
      </c>
      <c r="E29" s="5">
        <f t="shared" si="6"/>
        <v>0.19815852682145715</v>
      </c>
      <c r="F29" s="5">
        <f t="shared" si="7"/>
        <v>2.3947998631542934E-2</v>
      </c>
      <c r="H29">
        <v>1833</v>
      </c>
      <c r="I29">
        <v>2004</v>
      </c>
      <c r="J29">
        <v>1908</v>
      </c>
      <c r="K29" s="5">
        <f t="shared" si="8"/>
        <v>4.0916530278232409E-2</v>
      </c>
      <c r="L29" s="5">
        <f t="shared" si="9"/>
        <v>-4.790419161676647E-2</v>
      </c>
    </row>
    <row r="30" spans="1:17" x14ac:dyDescent="0.4">
      <c r="A30" t="s">
        <v>11</v>
      </c>
      <c r="B30">
        <v>330</v>
      </c>
      <c r="C30">
        <v>308</v>
      </c>
      <c r="D30">
        <v>364</v>
      </c>
      <c r="E30" s="5">
        <f t="shared" si="6"/>
        <v>0.10303030303030303</v>
      </c>
      <c r="F30" s="5">
        <f t="shared" si="7"/>
        <v>0.18181818181818182</v>
      </c>
      <c r="H30">
        <v>227</v>
      </c>
      <c r="I30">
        <v>205</v>
      </c>
      <c r="J30">
        <v>219</v>
      </c>
      <c r="K30" s="5">
        <f t="shared" si="8"/>
        <v>-3.5242290748898682E-2</v>
      </c>
      <c r="L30" s="5">
        <f t="shared" si="9"/>
        <v>6.8292682926829273E-2</v>
      </c>
    </row>
    <row r="31" spans="1:17" x14ac:dyDescent="0.4">
      <c r="A31" t="s">
        <v>12</v>
      </c>
      <c r="B31">
        <v>698</v>
      </c>
      <c r="C31">
        <v>673</v>
      </c>
      <c r="D31">
        <v>761</v>
      </c>
      <c r="E31" s="5">
        <f t="shared" si="6"/>
        <v>9.0257879656160458E-2</v>
      </c>
      <c r="F31" s="5">
        <f t="shared" si="7"/>
        <v>0.13075780089153047</v>
      </c>
      <c r="H31">
        <v>506</v>
      </c>
      <c r="I31">
        <v>505</v>
      </c>
      <c r="J31">
        <v>460</v>
      </c>
      <c r="K31" s="5">
        <f t="shared" si="8"/>
        <v>-9.0909090909090912E-2</v>
      </c>
      <c r="L31" s="5">
        <f t="shared" si="9"/>
        <v>-8.9108910891089105E-2</v>
      </c>
    </row>
    <row r="32" spans="1:17" x14ac:dyDescent="0.4">
      <c r="A32" t="s">
        <v>13</v>
      </c>
      <c r="B32">
        <v>329</v>
      </c>
      <c r="C32">
        <v>269</v>
      </c>
      <c r="D32">
        <v>387</v>
      </c>
      <c r="E32" s="5">
        <f t="shared" si="6"/>
        <v>0.17629179331306991</v>
      </c>
      <c r="F32" s="5">
        <f t="shared" si="7"/>
        <v>0.43866171003717475</v>
      </c>
      <c r="H32">
        <v>213</v>
      </c>
      <c r="I32">
        <v>238</v>
      </c>
      <c r="J32">
        <v>248</v>
      </c>
      <c r="K32" s="5">
        <f t="shared" si="8"/>
        <v>0.16431924882629109</v>
      </c>
      <c r="L32" s="5">
        <f t="shared" si="9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6"/>
        <v>0.10040160642570281</v>
      </c>
      <c r="F33" s="5">
        <f t="shared" si="7"/>
        <v>-5.4446460980036296E-3</v>
      </c>
      <c r="H33">
        <v>323</v>
      </c>
      <c r="I33">
        <v>302</v>
      </c>
      <c r="J33">
        <v>273</v>
      </c>
      <c r="K33" s="5">
        <f t="shared" si="8"/>
        <v>-0.15479876160990713</v>
      </c>
      <c r="L33" s="5">
        <f t="shared" si="9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6"/>
        <v>0.28465346534653463</v>
      </c>
      <c r="F34" s="5">
        <f t="shared" si="7"/>
        <v>4.4265593561368208E-2</v>
      </c>
      <c r="H34">
        <v>240</v>
      </c>
      <c r="I34">
        <v>289</v>
      </c>
      <c r="J34">
        <v>316</v>
      </c>
      <c r="K34" s="5">
        <f t="shared" si="8"/>
        <v>0.31666666666666665</v>
      </c>
      <c r="L34" s="5">
        <f t="shared" si="9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6"/>
        <v>6.7170445004198151E-2</v>
      </c>
      <c r="F35" s="5">
        <f t="shared" si="7"/>
        <v>9.0051457975986279E-2</v>
      </c>
      <c r="H35">
        <v>796</v>
      </c>
      <c r="I35">
        <v>826</v>
      </c>
      <c r="J35">
        <v>898</v>
      </c>
      <c r="K35" s="5">
        <f t="shared" si="8"/>
        <v>0.12814070351758794</v>
      </c>
      <c r="L35" s="5">
        <f t="shared" si="9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ignoredErrors>
    <ignoredError sqref="O13 O26:P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4A38-2E7C-4A99-9A0A-00041888DE9D}">
  <sheetPr codeName="Sheet12">
    <tabColor rgb="FF92D050"/>
  </sheetPr>
  <dimension ref="A1:AA261"/>
  <sheetViews>
    <sheetView zoomScaleNormal="100" workbookViewId="0">
      <selection activeCell="M15" sqref="M15"/>
    </sheetView>
  </sheetViews>
  <sheetFormatPr defaultRowHeight="12.3" x14ac:dyDescent="0.4"/>
  <cols>
    <col min="1" max="1" width="18.109375" style="635" customWidth="1"/>
    <col min="2" max="2" width="8.1640625" style="695" customWidth="1"/>
    <col min="3" max="3" width="12.38671875" style="725" customWidth="1"/>
    <col min="4" max="4" width="8.109375" style="695" customWidth="1"/>
    <col min="5" max="5" width="8.27734375" style="40" customWidth="1"/>
    <col min="6" max="6" width="12.33203125" style="707" customWidth="1"/>
    <col min="7" max="7" width="8.27734375" style="40" customWidth="1"/>
    <col min="8" max="8" width="3.609375" customWidth="1"/>
    <col min="9" max="9" width="9.71875" customWidth="1"/>
    <col min="10" max="10" width="11.38671875" customWidth="1"/>
    <col min="11" max="12" width="9.71875" customWidth="1"/>
    <col min="13" max="13" width="4.71875" customWidth="1"/>
    <col min="14" max="14" width="15.5546875" customWidth="1"/>
    <col min="16" max="16" width="10.6640625" customWidth="1"/>
    <col min="19" max="19" width="10.27734375" customWidth="1"/>
    <col min="23" max="23" width="10.1640625" customWidth="1"/>
    <col min="27" max="27" width="8.88671875" style="669"/>
  </cols>
  <sheetData>
    <row r="1" spans="1:26" x14ac:dyDescent="0.4">
      <c r="A1" s="51" t="s">
        <v>7808</v>
      </c>
      <c r="B1" s="656"/>
      <c r="C1" s="716"/>
      <c r="D1" s="693"/>
      <c r="E1" s="52"/>
      <c r="F1" s="706"/>
      <c r="G1" s="52"/>
    </row>
    <row r="2" spans="1:26" x14ac:dyDescent="0.4">
      <c r="A2" s="4" t="s">
        <v>242</v>
      </c>
      <c r="B2" s="656"/>
      <c r="C2" s="717"/>
      <c r="D2" s="694"/>
    </row>
    <row r="3" spans="1:26" x14ac:dyDescent="0.4">
      <c r="A3" s="6" t="s">
        <v>96</v>
      </c>
      <c r="B3" s="656"/>
      <c r="C3" s="717"/>
      <c r="D3" s="694"/>
    </row>
    <row r="4" spans="1:26" x14ac:dyDescent="0.4">
      <c r="A4" s="6" t="s">
        <v>243</v>
      </c>
      <c r="B4" s="656"/>
      <c r="C4" s="717"/>
      <c r="D4" s="694"/>
    </row>
    <row r="6" spans="1:26" ht="30" customHeight="1" x14ac:dyDescent="0.55000000000000004">
      <c r="A6"/>
      <c r="B6" s="656"/>
      <c r="C6" s="708" t="s">
        <v>7812</v>
      </c>
      <c r="D6" s="52"/>
      <c r="E6" s="656"/>
      <c r="F6" s="708" t="s">
        <v>7805</v>
      </c>
      <c r="G6" s="52"/>
      <c r="I6" s="658" t="s">
        <v>7799</v>
      </c>
      <c r="J6" s="658" t="s">
        <v>7809</v>
      </c>
      <c r="K6" s="658" t="s">
        <v>7810</v>
      </c>
      <c r="L6" s="658" t="s">
        <v>7799</v>
      </c>
      <c r="N6" s="659"/>
      <c r="O6" s="658"/>
      <c r="P6" s="660">
        <v>2025</v>
      </c>
      <c r="Q6" s="658"/>
      <c r="R6" s="658"/>
      <c r="S6" s="660">
        <v>2024</v>
      </c>
      <c r="T6" s="658"/>
      <c r="U6" s="661"/>
      <c r="V6" s="662" t="s">
        <v>7799</v>
      </c>
      <c r="W6" s="662" t="s">
        <v>7809</v>
      </c>
      <c r="X6" s="658" t="s">
        <v>7810</v>
      </c>
      <c r="Y6" s="662" t="s">
        <v>7799</v>
      </c>
    </row>
    <row r="7" spans="1:26" ht="15" customHeight="1" x14ac:dyDescent="0.55000000000000004">
      <c r="A7" s="51"/>
      <c r="B7" s="368" t="s">
        <v>262</v>
      </c>
      <c r="C7" s="709" t="s">
        <v>7811</v>
      </c>
      <c r="D7" s="368" t="s">
        <v>264</v>
      </c>
      <c r="E7" s="368" t="s">
        <v>262</v>
      </c>
      <c r="F7" s="709" t="s">
        <v>7811</v>
      </c>
      <c r="G7" s="368" t="s">
        <v>264</v>
      </c>
      <c r="I7" s="663" t="s">
        <v>262</v>
      </c>
      <c r="J7" s="663" t="s">
        <v>263</v>
      </c>
      <c r="K7" s="663" t="s">
        <v>263</v>
      </c>
      <c r="L7" s="663" t="s">
        <v>264</v>
      </c>
      <c r="N7" s="664"/>
      <c r="O7" s="665" t="s">
        <v>262</v>
      </c>
      <c r="P7" s="663" t="s">
        <v>263</v>
      </c>
      <c r="Q7" s="665" t="s">
        <v>264</v>
      </c>
      <c r="R7" s="665" t="s">
        <v>262</v>
      </c>
      <c r="S7" s="663" t="s">
        <v>263</v>
      </c>
      <c r="T7" s="665" t="s">
        <v>264</v>
      </c>
      <c r="U7" s="661"/>
      <c r="V7" s="663" t="s">
        <v>262</v>
      </c>
      <c r="W7" s="663" t="s">
        <v>263</v>
      </c>
      <c r="X7" s="663" t="s">
        <v>263</v>
      </c>
      <c r="Y7" s="663" t="s">
        <v>264</v>
      </c>
    </row>
    <row r="8" spans="1:26" ht="14.4" x14ac:dyDescent="0.55000000000000004">
      <c r="A8" s="649" t="s">
        <v>20</v>
      </c>
      <c r="B8" s="674">
        <v>1791</v>
      </c>
      <c r="C8" s="710">
        <v>294749</v>
      </c>
      <c r="D8" s="675">
        <v>31</v>
      </c>
      <c r="E8" s="676">
        <v>1885</v>
      </c>
      <c r="F8" s="733">
        <v>257299</v>
      </c>
      <c r="G8" s="677">
        <v>30</v>
      </c>
      <c r="I8" s="737">
        <f>(B8-E8)/E8</f>
        <v>-4.986737400530504E-2</v>
      </c>
      <c r="J8" s="738">
        <f>(C8-F8)</f>
        <v>37450</v>
      </c>
      <c r="K8" s="739">
        <f>(C8-F8)/F8</f>
        <v>0.14555050738634817</v>
      </c>
      <c r="L8" s="740">
        <f>(D8-G8)/G8</f>
        <v>3.3333333333333333E-2</v>
      </c>
      <c r="N8" s="744" t="s">
        <v>20</v>
      </c>
      <c r="O8" s="745">
        <f>B8</f>
        <v>1791</v>
      </c>
      <c r="P8" s="746">
        <f>C8</f>
        <v>294749</v>
      </c>
      <c r="Q8" s="747">
        <f>D8</f>
        <v>31</v>
      </c>
      <c r="R8" s="748">
        <f t="shared" ref="R8:T8" si="0">E8</f>
        <v>1885</v>
      </c>
      <c r="S8" s="749">
        <f>F8</f>
        <v>257299</v>
      </c>
      <c r="T8" s="750">
        <f t="shared" si="0"/>
        <v>30</v>
      </c>
      <c r="U8" s="661"/>
      <c r="V8" s="751">
        <f>(O8-R8)/R8</f>
        <v>-4.986737400530504E-2</v>
      </c>
      <c r="W8" s="752">
        <f>(P8-S8)</f>
        <v>37450</v>
      </c>
      <c r="X8" s="753">
        <f>(P8-S8)/S8</f>
        <v>0.14555050738634817</v>
      </c>
      <c r="Y8" s="753">
        <f>(Q8-T8)/T8</f>
        <v>3.3333333333333333E-2</v>
      </c>
      <c r="Z8" s="666"/>
    </row>
    <row r="9" spans="1:26" ht="14.4" x14ac:dyDescent="0.55000000000000004">
      <c r="A9" s="635" t="s">
        <v>21</v>
      </c>
      <c r="B9" s="678">
        <v>11</v>
      </c>
      <c r="C9" s="711">
        <v>585220</v>
      </c>
      <c r="D9" s="679">
        <v>41</v>
      </c>
      <c r="E9" s="680">
        <v>12</v>
      </c>
      <c r="F9" s="735">
        <v>552500</v>
      </c>
      <c r="G9" s="681">
        <v>25</v>
      </c>
      <c r="I9" s="741">
        <f>(B9-E9)/E9</f>
        <v>-8.3333333333333329E-2</v>
      </c>
      <c r="J9" s="742">
        <f>(C9-F9)</f>
        <v>32720</v>
      </c>
      <c r="K9" s="741">
        <f t="shared" ref="K9:L24" si="1">(C9-F9)/F9</f>
        <v>5.9221719457013572E-2</v>
      </c>
      <c r="L9" s="741">
        <f t="shared" si="1"/>
        <v>0.64</v>
      </c>
      <c r="N9" s="744" t="s">
        <v>71</v>
      </c>
      <c r="O9" s="745">
        <f t="shared" ref="O9:T9" si="2">B32</f>
        <v>786</v>
      </c>
      <c r="P9" s="746">
        <f>C32</f>
        <v>528270</v>
      </c>
      <c r="Q9" s="747">
        <f t="shared" si="2"/>
        <v>35</v>
      </c>
      <c r="R9" s="748">
        <f t="shared" si="2"/>
        <v>734</v>
      </c>
      <c r="S9" s="749">
        <f>F32</f>
        <v>479321</v>
      </c>
      <c r="T9" s="750">
        <f t="shared" si="2"/>
        <v>36</v>
      </c>
      <c r="U9" s="744"/>
      <c r="V9" s="751">
        <f>(O9-R9)/R9</f>
        <v>7.0844686648501368E-2</v>
      </c>
      <c r="W9" s="752">
        <f>(P9-S9)</f>
        <v>48949</v>
      </c>
      <c r="X9" s="753">
        <f t="shared" ref="X9:Y14" si="3">(P9-S9)/S9</f>
        <v>0.10212154276570398</v>
      </c>
      <c r="Y9" s="753">
        <f t="shared" si="3"/>
        <v>-2.7777777777777776E-2</v>
      </c>
      <c r="Z9" s="666"/>
    </row>
    <row r="10" spans="1:26" ht="14.4" x14ac:dyDescent="0.55000000000000004">
      <c r="A10" s="635" t="s">
        <v>22</v>
      </c>
      <c r="B10" s="678">
        <v>31</v>
      </c>
      <c r="C10" s="711">
        <v>266308</v>
      </c>
      <c r="D10" s="679">
        <v>31</v>
      </c>
      <c r="E10" s="680">
        <v>34</v>
      </c>
      <c r="F10" s="735">
        <v>244700</v>
      </c>
      <c r="G10" s="681">
        <v>24</v>
      </c>
      <c r="I10" s="741">
        <f>(B10-E10)/E10</f>
        <v>-8.8235294117647065E-2</v>
      </c>
      <c r="J10" s="742">
        <f>(C10-F10)</f>
        <v>21608</v>
      </c>
      <c r="K10" s="741">
        <f t="shared" si="1"/>
        <v>8.8304045770331019E-2</v>
      </c>
      <c r="L10" s="741">
        <f t="shared" si="1"/>
        <v>0.29166666666666669</v>
      </c>
      <c r="N10" s="744" t="s">
        <v>94</v>
      </c>
      <c r="O10" s="745">
        <f t="shared" ref="O10:S10" si="4">B86</f>
        <v>194</v>
      </c>
      <c r="P10" s="746">
        <f>C86</f>
        <v>513846</v>
      </c>
      <c r="Q10" s="747">
        <f t="shared" si="4"/>
        <v>32</v>
      </c>
      <c r="R10" s="748">
        <f t="shared" si="4"/>
        <v>176</v>
      </c>
      <c r="S10" s="749">
        <f t="shared" si="4"/>
        <v>537940</v>
      </c>
      <c r="T10" s="750">
        <f>G86</f>
        <v>39</v>
      </c>
      <c r="U10" s="744"/>
      <c r="V10" s="751">
        <f>(O10-R10)/R10</f>
        <v>0.10227272727272728</v>
      </c>
      <c r="W10" s="752">
        <f>(P10-S10)</f>
        <v>-24094</v>
      </c>
      <c r="X10" s="753">
        <f t="shared" si="3"/>
        <v>-4.4789381715432945E-2</v>
      </c>
      <c r="Y10" s="753">
        <f t="shared" si="3"/>
        <v>-0.17948717948717949</v>
      </c>
      <c r="Z10" s="666"/>
    </row>
    <row r="11" spans="1:26" ht="14.4" x14ac:dyDescent="0.55000000000000004">
      <c r="A11" s="635" t="s">
        <v>23</v>
      </c>
      <c r="B11" s="678">
        <v>36</v>
      </c>
      <c r="C11" s="711">
        <v>287275</v>
      </c>
      <c r="D11" s="679">
        <v>26</v>
      </c>
      <c r="E11" s="680">
        <v>40</v>
      </c>
      <c r="F11" s="735">
        <v>243805</v>
      </c>
      <c r="G11" s="681">
        <v>18</v>
      </c>
      <c r="I11" s="741">
        <f>(B11-E11)/E11</f>
        <v>-0.1</v>
      </c>
      <c r="J11" s="742">
        <f t="shared" ref="J11:J27" si="5">(C11-F11)</f>
        <v>43470</v>
      </c>
      <c r="K11" s="741">
        <f t="shared" si="1"/>
        <v>0.1782982301429421</v>
      </c>
      <c r="L11" s="741">
        <f>(D11-G11)/G11</f>
        <v>0.44444444444444442</v>
      </c>
      <c r="N11" s="754" t="s">
        <v>62</v>
      </c>
      <c r="O11" s="755">
        <f t="shared" ref="O11:T11" si="6">B66</f>
        <v>276</v>
      </c>
      <c r="P11" s="756">
        <f t="shared" si="6"/>
        <v>405719</v>
      </c>
      <c r="Q11" s="757">
        <f t="shared" si="6"/>
        <v>38</v>
      </c>
      <c r="R11" s="758">
        <f t="shared" si="6"/>
        <v>262</v>
      </c>
      <c r="S11" s="759">
        <f t="shared" si="6"/>
        <v>396580</v>
      </c>
      <c r="T11" s="760">
        <f t="shared" si="6"/>
        <v>31</v>
      </c>
      <c r="U11" s="744"/>
      <c r="V11" s="761">
        <f>(O11-R11)/R11</f>
        <v>5.3435114503816793E-2</v>
      </c>
      <c r="W11" s="762">
        <f>(P11-S11)</f>
        <v>9139</v>
      </c>
      <c r="X11" s="763">
        <f t="shared" si="3"/>
        <v>2.304453073780826E-2</v>
      </c>
      <c r="Y11" s="763">
        <f>(Q11-T11)/T11</f>
        <v>0.22580645161290322</v>
      </c>
      <c r="Z11" s="666"/>
    </row>
    <row r="12" spans="1:26" ht="14.4" x14ac:dyDescent="0.55000000000000004">
      <c r="A12" s="635" t="s">
        <v>24</v>
      </c>
      <c r="B12" s="678">
        <v>34</v>
      </c>
      <c r="C12" s="711">
        <v>641350</v>
      </c>
      <c r="D12" s="679">
        <v>28</v>
      </c>
      <c r="E12" s="680">
        <v>16</v>
      </c>
      <c r="F12" s="735">
        <v>607986</v>
      </c>
      <c r="G12" s="681">
        <v>28</v>
      </c>
      <c r="I12" s="741">
        <f t="shared" ref="I12:I27" si="7">(B12-E12)/E12</f>
        <v>1.125</v>
      </c>
      <c r="J12" s="742">
        <f t="shared" si="5"/>
        <v>33364</v>
      </c>
      <c r="K12" s="741">
        <f t="shared" si="1"/>
        <v>5.4876263598174956E-2</v>
      </c>
      <c r="L12" s="743">
        <f t="shared" si="1"/>
        <v>0</v>
      </c>
      <c r="N12" s="661"/>
      <c r="O12" s="764"/>
      <c r="P12" s="765">
        <f>SUM(P8:P11)/4</f>
        <v>435646</v>
      </c>
      <c r="Q12" s="766"/>
      <c r="R12" s="764"/>
      <c r="S12" s="767">
        <f>SUM(S8:S11)/4</f>
        <v>417785</v>
      </c>
      <c r="T12" s="768"/>
      <c r="U12" s="661"/>
      <c r="V12" s="661"/>
      <c r="W12" s="769">
        <f>SUM(W8:W11)/4</f>
        <v>17861</v>
      </c>
      <c r="X12" s="743">
        <f>(P12-S12)/S12</f>
        <v>4.2751654559163209E-2</v>
      </c>
      <c r="Y12" s="661"/>
      <c r="Z12" s="666"/>
    </row>
    <row r="13" spans="1:26" ht="14.4" x14ac:dyDescent="0.55000000000000004">
      <c r="A13" s="635" t="s">
        <v>25</v>
      </c>
      <c r="B13" s="678">
        <v>79</v>
      </c>
      <c r="C13" s="711">
        <v>441163</v>
      </c>
      <c r="D13" s="679">
        <v>36</v>
      </c>
      <c r="E13" s="680">
        <v>74</v>
      </c>
      <c r="F13" s="735">
        <v>399456</v>
      </c>
      <c r="G13" s="681">
        <v>25</v>
      </c>
      <c r="I13" s="741">
        <f t="shared" si="7"/>
        <v>6.7567567567567571E-2</v>
      </c>
      <c r="J13" s="742">
        <f t="shared" si="5"/>
        <v>41707</v>
      </c>
      <c r="K13" s="741">
        <f t="shared" si="1"/>
        <v>0.10440949691580549</v>
      </c>
      <c r="L13" s="741">
        <f t="shared" si="1"/>
        <v>0.44</v>
      </c>
      <c r="N13" s="744" t="s">
        <v>95</v>
      </c>
      <c r="O13" s="745">
        <f t="shared" ref="O13:T13" si="8">B101</f>
        <v>404</v>
      </c>
      <c r="P13" s="746">
        <f>C101</f>
        <v>308569</v>
      </c>
      <c r="Q13" s="747">
        <f t="shared" si="8"/>
        <v>35</v>
      </c>
      <c r="R13" s="748">
        <f t="shared" si="8"/>
        <v>451</v>
      </c>
      <c r="S13" s="749">
        <f t="shared" si="8"/>
        <v>295106</v>
      </c>
      <c r="T13" s="770">
        <f t="shared" si="8"/>
        <v>38</v>
      </c>
      <c r="U13" s="744"/>
      <c r="V13" s="751">
        <f>(O13-R13)/R13</f>
        <v>-0.10421286031042129</v>
      </c>
      <c r="W13" s="752">
        <f>(P13-S13)</f>
        <v>13463</v>
      </c>
      <c r="X13" s="753">
        <f t="shared" si="3"/>
        <v>4.5620895542618584E-2</v>
      </c>
      <c r="Y13" s="753">
        <f>(Q13-T13)/T13</f>
        <v>-7.8947368421052627E-2</v>
      </c>
      <c r="Z13" s="666"/>
    </row>
    <row r="14" spans="1:26" ht="14.4" x14ac:dyDescent="0.55000000000000004">
      <c r="A14" s="635" t="s">
        <v>26</v>
      </c>
      <c r="B14" s="678">
        <v>26</v>
      </c>
      <c r="C14" s="711">
        <v>307531</v>
      </c>
      <c r="D14" s="679">
        <v>25</v>
      </c>
      <c r="E14" s="680">
        <v>37</v>
      </c>
      <c r="F14" s="735">
        <v>330001</v>
      </c>
      <c r="G14" s="681">
        <v>24</v>
      </c>
      <c r="I14" s="741">
        <f t="shared" si="7"/>
        <v>-0.29729729729729731</v>
      </c>
      <c r="J14" s="742">
        <f t="shared" si="5"/>
        <v>-22470</v>
      </c>
      <c r="K14" s="741">
        <f t="shared" si="1"/>
        <v>-6.8090702755446195E-2</v>
      </c>
      <c r="L14" s="741">
        <f t="shared" si="1"/>
        <v>4.1666666666666664E-2</v>
      </c>
      <c r="N14" s="744" t="s">
        <v>93</v>
      </c>
      <c r="O14" s="745">
        <f t="shared" ref="O14:T14" si="9">B121</f>
        <v>305</v>
      </c>
      <c r="P14" s="746">
        <f t="shared" si="9"/>
        <v>324728</v>
      </c>
      <c r="Q14" s="747">
        <f t="shared" si="9"/>
        <v>40</v>
      </c>
      <c r="R14" s="748">
        <f t="shared" si="9"/>
        <v>322</v>
      </c>
      <c r="S14" s="749">
        <f t="shared" si="9"/>
        <v>319705</v>
      </c>
      <c r="T14" s="770">
        <f t="shared" si="9"/>
        <v>30</v>
      </c>
      <c r="U14" s="744"/>
      <c r="V14" s="751">
        <f>(O14-R14)/R14</f>
        <v>-5.2795031055900624E-2</v>
      </c>
      <c r="W14" s="752">
        <f>(P14-S14)</f>
        <v>5023</v>
      </c>
      <c r="X14" s="753">
        <f t="shared" si="3"/>
        <v>1.5711358908994229E-2</v>
      </c>
      <c r="Y14" s="753">
        <f>(Q14-T14)/T14</f>
        <v>0.33333333333333331</v>
      </c>
      <c r="Z14" s="666"/>
    </row>
    <row r="15" spans="1:26" ht="14.4" x14ac:dyDescent="0.55000000000000004">
      <c r="A15" s="635" t="s">
        <v>27</v>
      </c>
      <c r="B15" s="678">
        <v>18</v>
      </c>
      <c r="C15" s="711">
        <v>379178</v>
      </c>
      <c r="D15" s="679">
        <v>16</v>
      </c>
      <c r="E15" s="680">
        <v>20</v>
      </c>
      <c r="F15" s="735">
        <v>361780</v>
      </c>
      <c r="G15" s="681">
        <v>16</v>
      </c>
      <c r="I15" s="741">
        <f t="shared" si="7"/>
        <v>-0.1</v>
      </c>
      <c r="J15" s="742">
        <f t="shared" si="5"/>
        <v>17398</v>
      </c>
      <c r="K15" s="741">
        <f t="shared" si="1"/>
        <v>4.8089999447177845E-2</v>
      </c>
      <c r="L15" s="741">
        <f t="shared" si="1"/>
        <v>0</v>
      </c>
      <c r="N15" s="771" t="s">
        <v>52</v>
      </c>
      <c r="O15" s="755">
        <f t="shared" ref="O15:T15" si="10">B140</f>
        <v>220</v>
      </c>
      <c r="P15" s="756">
        <f>C140</f>
        <v>539215</v>
      </c>
      <c r="Q15" s="757">
        <f>D140</f>
        <v>64</v>
      </c>
      <c r="R15" s="758">
        <f t="shared" si="10"/>
        <v>244</v>
      </c>
      <c r="S15" s="759">
        <f>F140</f>
        <v>510564</v>
      </c>
      <c r="T15" s="772">
        <f t="shared" si="10"/>
        <v>54</v>
      </c>
      <c r="U15" s="744"/>
      <c r="V15" s="761">
        <f>(O15-R15)/R15</f>
        <v>-9.8360655737704916E-2</v>
      </c>
      <c r="W15" s="762">
        <f>(P15-S15)</f>
        <v>28651</v>
      </c>
      <c r="X15" s="763">
        <f>(P15-S15)/S15</f>
        <v>5.6116373265643484E-2</v>
      </c>
      <c r="Y15" s="763">
        <f>(Q15-T15)/T15</f>
        <v>0.18518518518518517</v>
      </c>
      <c r="Z15" s="666"/>
    </row>
    <row r="16" spans="1:26" ht="14.4" x14ac:dyDescent="0.55000000000000004">
      <c r="A16" s="635" t="s">
        <v>28</v>
      </c>
      <c r="B16" s="678">
        <v>71</v>
      </c>
      <c r="C16" s="711">
        <v>324996</v>
      </c>
      <c r="D16" s="679">
        <v>23</v>
      </c>
      <c r="E16" s="680">
        <v>62</v>
      </c>
      <c r="F16" s="735">
        <v>272222</v>
      </c>
      <c r="G16" s="681">
        <v>28</v>
      </c>
      <c r="I16" s="741">
        <f t="shared" si="7"/>
        <v>0.14516129032258066</v>
      </c>
      <c r="J16" s="742">
        <f t="shared" si="5"/>
        <v>52774</v>
      </c>
      <c r="K16" s="741">
        <f t="shared" si="1"/>
        <v>0.19386383172557692</v>
      </c>
      <c r="L16" s="741">
        <f t="shared" si="1"/>
        <v>-0.17857142857142858</v>
      </c>
      <c r="N16" s="661"/>
      <c r="O16" s="766"/>
      <c r="P16" s="767">
        <f>(P8+P9+P10+P11+P13+P14+P15)/7</f>
        <v>416442.28571428574</v>
      </c>
      <c r="Q16" s="766"/>
      <c r="R16" s="766"/>
      <c r="S16" s="767">
        <f>(S8+S9+S10+S11+S13+S14+S15)/7</f>
        <v>399502.14285714284</v>
      </c>
      <c r="T16" s="766"/>
      <c r="U16" s="661"/>
      <c r="V16" s="661"/>
      <c r="W16" s="769">
        <f>(W8+W9+W10+W11+W13+W14+W15)/7</f>
        <v>16940.142857142859</v>
      </c>
      <c r="X16" s="743">
        <f>(P16-S16)/S16</f>
        <v>4.2403133900587087E-2</v>
      </c>
      <c r="Y16" s="661"/>
      <c r="Z16" s="666"/>
    </row>
    <row r="17" spans="1:27" ht="14.4" x14ac:dyDescent="0.55000000000000004">
      <c r="A17" s="635" t="s">
        <v>29</v>
      </c>
      <c r="B17" s="678">
        <v>12</v>
      </c>
      <c r="C17" s="711">
        <v>360083</v>
      </c>
      <c r="D17" s="679">
        <v>26</v>
      </c>
      <c r="E17" s="680">
        <v>8</v>
      </c>
      <c r="F17" s="735">
        <v>342488</v>
      </c>
      <c r="G17" s="681">
        <v>22</v>
      </c>
      <c r="I17" s="741">
        <f t="shared" si="7"/>
        <v>0.5</v>
      </c>
      <c r="J17" s="742">
        <f t="shared" si="5"/>
        <v>17595</v>
      </c>
      <c r="K17" s="741">
        <f t="shared" si="1"/>
        <v>5.1374062740884352E-2</v>
      </c>
      <c r="L17" s="741">
        <f t="shared" si="1"/>
        <v>0.18181818181818182</v>
      </c>
      <c r="Z17" s="666"/>
    </row>
    <row r="18" spans="1:27" ht="14.4" x14ac:dyDescent="0.55000000000000004">
      <c r="A18" s="635" t="s">
        <v>10</v>
      </c>
      <c r="B18" s="678">
        <v>1071</v>
      </c>
      <c r="C18" s="711">
        <v>237471</v>
      </c>
      <c r="D18" s="679">
        <v>35</v>
      </c>
      <c r="E18" s="680">
        <v>1204</v>
      </c>
      <c r="F18" s="735">
        <v>201299</v>
      </c>
      <c r="G18" s="681">
        <v>34</v>
      </c>
      <c r="I18" s="741">
        <f t="shared" si="7"/>
        <v>-0.11046511627906977</v>
      </c>
      <c r="J18" s="742">
        <f t="shared" si="5"/>
        <v>36172</v>
      </c>
      <c r="K18" s="741">
        <f t="shared" si="1"/>
        <v>0.17969289464925309</v>
      </c>
      <c r="L18" s="741">
        <f t="shared" si="1"/>
        <v>2.9411764705882353E-2</v>
      </c>
      <c r="N18" s="661" t="s">
        <v>7816</v>
      </c>
      <c r="O18" s="766"/>
      <c r="P18" s="661"/>
      <c r="Q18" s="766"/>
      <c r="R18" s="766"/>
      <c r="S18" s="661"/>
      <c r="T18" s="766"/>
      <c r="U18" s="661"/>
      <c r="V18" s="661"/>
      <c r="W18" s="661"/>
      <c r="X18" s="661"/>
      <c r="Y18" s="661"/>
      <c r="Z18" s="666"/>
    </row>
    <row r="19" spans="1:27" ht="14.4" x14ac:dyDescent="0.55000000000000004">
      <c r="A19" s="635" t="s">
        <v>30</v>
      </c>
      <c r="B19" s="678">
        <v>46</v>
      </c>
      <c r="C19" s="711">
        <v>360972</v>
      </c>
      <c r="D19" s="679">
        <v>26</v>
      </c>
      <c r="E19" s="680">
        <v>44</v>
      </c>
      <c r="F19" s="735">
        <v>368666</v>
      </c>
      <c r="G19" s="681">
        <v>20</v>
      </c>
      <c r="I19" s="741">
        <f t="shared" si="7"/>
        <v>4.5454545454545456E-2</v>
      </c>
      <c r="J19" s="742">
        <f t="shared" si="5"/>
        <v>-7694</v>
      </c>
      <c r="K19" s="741">
        <f t="shared" si="1"/>
        <v>-2.086983882430167E-2</v>
      </c>
      <c r="L19" s="741">
        <f t="shared" si="1"/>
        <v>0.3</v>
      </c>
      <c r="N19" s="661" t="s">
        <v>7814</v>
      </c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6"/>
    </row>
    <row r="20" spans="1:27" ht="14.4" x14ac:dyDescent="0.55000000000000004">
      <c r="A20" s="635" t="s">
        <v>31</v>
      </c>
      <c r="B20" s="678">
        <v>5</v>
      </c>
      <c r="C20" s="711">
        <v>966600</v>
      </c>
      <c r="D20" s="679">
        <v>80</v>
      </c>
      <c r="E20" s="680">
        <v>2</v>
      </c>
      <c r="F20" s="735">
        <v>425000</v>
      </c>
      <c r="G20" s="681">
        <v>77</v>
      </c>
      <c r="I20" s="741">
        <f t="shared" si="7"/>
        <v>1.5</v>
      </c>
      <c r="J20" s="742">
        <f>(C20-F20)</f>
        <v>541600</v>
      </c>
      <c r="K20" s="741">
        <f t="shared" si="1"/>
        <v>1.2743529411764707</v>
      </c>
      <c r="L20" s="741">
        <f t="shared" si="1"/>
        <v>3.896103896103896E-2</v>
      </c>
      <c r="N20" s="773" t="s">
        <v>7815</v>
      </c>
      <c r="O20" s="774"/>
      <c r="P20" s="775">
        <v>2024</v>
      </c>
      <c r="Q20" s="774"/>
      <c r="R20" s="774"/>
      <c r="S20" s="775">
        <v>2023</v>
      </c>
      <c r="T20" s="774"/>
      <c r="U20" s="776"/>
      <c r="V20" s="777" t="s">
        <v>7799</v>
      </c>
      <c r="W20" s="777" t="s">
        <v>7809</v>
      </c>
      <c r="X20" s="777" t="s">
        <v>7810</v>
      </c>
      <c r="Y20" s="777" t="s">
        <v>7799</v>
      </c>
      <c r="Z20" s="666"/>
    </row>
    <row r="21" spans="1:27" ht="14.4" x14ac:dyDescent="0.55000000000000004">
      <c r="A21" s="635" t="s">
        <v>32</v>
      </c>
      <c r="B21" s="678">
        <v>19</v>
      </c>
      <c r="C21" s="711">
        <v>278184</v>
      </c>
      <c r="D21" s="679">
        <v>23</v>
      </c>
      <c r="E21" s="680">
        <v>20</v>
      </c>
      <c r="F21" s="735">
        <v>322920</v>
      </c>
      <c r="G21" s="681">
        <v>16</v>
      </c>
      <c r="I21" s="741">
        <f t="shared" si="7"/>
        <v>-0.05</v>
      </c>
      <c r="J21" s="742">
        <f t="shared" si="5"/>
        <v>-44736</v>
      </c>
      <c r="K21" s="741">
        <f t="shared" si="1"/>
        <v>-0.13853586027499071</v>
      </c>
      <c r="L21" s="741">
        <f t="shared" si="1"/>
        <v>0.4375</v>
      </c>
      <c r="N21" s="776"/>
      <c r="O21" s="778" t="s">
        <v>262</v>
      </c>
      <c r="P21" s="779" t="s">
        <v>263</v>
      </c>
      <c r="Q21" s="778" t="s">
        <v>264</v>
      </c>
      <c r="R21" s="778" t="s">
        <v>262</v>
      </c>
      <c r="S21" s="779" t="s">
        <v>263</v>
      </c>
      <c r="T21" s="778" t="s">
        <v>264</v>
      </c>
      <c r="U21" s="776"/>
      <c r="V21" s="779" t="s">
        <v>262</v>
      </c>
      <c r="W21" s="779" t="s">
        <v>263</v>
      </c>
      <c r="X21" s="779" t="s">
        <v>263</v>
      </c>
      <c r="Y21" s="779" t="s">
        <v>264</v>
      </c>
      <c r="Z21" s="666"/>
    </row>
    <row r="22" spans="1:27" ht="14.4" x14ac:dyDescent="0.55000000000000004">
      <c r="A22" s="635" t="s">
        <v>33</v>
      </c>
      <c r="B22" s="678">
        <v>25</v>
      </c>
      <c r="C22" s="711">
        <v>623136</v>
      </c>
      <c r="D22" s="679">
        <v>21</v>
      </c>
      <c r="E22" s="680">
        <v>26</v>
      </c>
      <c r="F22" s="735">
        <v>468977</v>
      </c>
      <c r="G22" s="681">
        <v>44</v>
      </c>
      <c r="I22" s="741">
        <f t="shared" si="7"/>
        <v>-3.8461538461538464E-2</v>
      </c>
      <c r="J22" s="742">
        <f t="shared" si="5"/>
        <v>154159</v>
      </c>
      <c r="K22" s="741">
        <f t="shared" si="1"/>
        <v>0.32871334841580718</v>
      </c>
      <c r="L22" s="741">
        <f t="shared" si="1"/>
        <v>-0.52272727272727271</v>
      </c>
      <c r="N22" s="635" t="s">
        <v>81</v>
      </c>
      <c r="O22" s="678">
        <v>35</v>
      </c>
      <c r="P22" s="712">
        <v>530489</v>
      </c>
      <c r="Q22" s="679">
        <v>25</v>
      </c>
      <c r="R22" s="680">
        <v>19</v>
      </c>
      <c r="S22" s="734">
        <v>409063</v>
      </c>
      <c r="T22" s="681">
        <v>43</v>
      </c>
      <c r="U22" s="642"/>
      <c r="V22" s="741">
        <v>0.84210526315789469</v>
      </c>
      <c r="W22" s="742">
        <v>121426</v>
      </c>
      <c r="X22" s="741">
        <v>0.29683936215204015</v>
      </c>
      <c r="Y22" s="741">
        <v>-0.41860465116279072</v>
      </c>
      <c r="Z22" s="666"/>
    </row>
    <row r="23" spans="1:27" s="642" customFormat="1" ht="14.4" x14ac:dyDescent="0.55000000000000004">
      <c r="A23" s="635" t="s">
        <v>34</v>
      </c>
      <c r="B23" s="678">
        <v>35</v>
      </c>
      <c r="C23" s="712">
        <v>310274</v>
      </c>
      <c r="D23" s="679">
        <v>26</v>
      </c>
      <c r="E23" s="680">
        <v>37</v>
      </c>
      <c r="F23" s="734">
        <v>257778</v>
      </c>
      <c r="G23" s="681">
        <v>19</v>
      </c>
      <c r="I23" s="741">
        <f t="shared" si="7"/>
        <v>-5.4054054054054057E-2</v>
      </c>
      <c r="J23" s="742">
        <f t="shared" si="5"/>
        <v>52496</v>
      </c>
      <c r="K23" s="741">
        <f t="shared" si="1"/>
        <v>0.20364810030336181</v>
      </c>
      <c r="L23" s="741">
        <f t="shared" si="1"/>
        <v>0.36842105263157893</v>
      </c>
      <c r="N23" s="635" t="s">
        <v>40</v>
      </c>
      <c r="O23" s="678">
        <v>34</v>
      </c>
      <c r="P23" s="711">
        <v>584280</v>
      </c>
      <c r="Q23" s="679">
        <v>17</v>
      </c>
      <c r="R23" s="680">
        <v>32</v>
      </c>
      <c r="S23" s="735">
        <v>511120</v>
      </c>
      <c r="T23" s="681">
        <v>33</v>
      </c>
      <c r="U23"/>
      <c r="V23" s="741">
        <f>(O23-R23)/R23</f>
        <v>6.25E-2</v>
      </c>
      <c r="W23" s="742">
        <f>(P23-S23)</f>
        <v>73160</v>
      </c>
      <c r="X23" s="741">
        <f>(P23-S23)/S23</f>
        <v>0.14313664110189389</v>
      </c>
      <c r="Y23" s="743">
        <f>(Q23-T23)/T23</f>
        <v>-0.48484848484848486</v>
      </c>
      <c r="Z23" s="667"/>
      <c r="AA23" s="668"/>
    </row>
    <row r="24" spans="1:27" s="642" customFormat="1" ht="14.4" x14ac:dyDescent="0.55000000000000004">
      <c r="A24" s="635" t="s">
        <v>35</v>
      </c>
      <c r="B24" s="678">
        <v>107</v>
      </c>
      <c r="C24" s="712">
        <v>389597</v>
      </c>
      <c r="D24" s="679">
        <v>22</v>
      </c>
      <c r="E24" s="680">
        <v>91</v>
      </c>
      <c r="F24" s="734">
        <v>389530</v>
      </c>
      <c r="G24" s="681">
        <v>20</v>
      </c>
      <c r="I24" s="741">
        <f t="shared" si="7"/>
        <v>0.17582417582417584</v>
      </c>
      <c r="J24" s="742">
        <f t="shared" si="5"/>
        <v>67</v>
      </c>
      <c r="K24" s="741">
        <f t="shared" si="1"/>
        <v>1.7200215644494647E-4</v>
      </c>
      <c r="L24" s="741">
        <f t="shared" si="1"/>
        <v>0.1</v>
      </c>
      <c r="N24" s="635" t="s">
        <v>28</v>
      </c>
      <c r="O24" s="678">
        <v>71</v>
      </c>
      <c r="P24" s="711">
        <v>324996</v>
      </c>
      <c r="Q24" s="679">
        <v>23</v>
      </c>
      <c r="R24" s="680">
        <v>62</v>
      </c>
      <c r="S24" s="735">
        <v>272222</v>
      </c>
      <c r="T24" s="681">
        <v>28</v>
      </c>
      <c r="U24"/>
      <c r="V24" s="741">
        <f>(O24-R24)/R24</f>
        <v>0.14516129032258066</v>
      </c>
      <c r="W24" s="742">
        <f>(P24-S24)</f>
        <v>52774</v>
      </c>
      <c r="X24" s="741">
        <f>(P24-S24)/S24</f>
        <v>0.19386383172557692</v>
      </c>
      <c r="Y24" s="741">
        <f>(Q24-T24)/T24</f>
        <v>-0.17857142857142858</v>
      </c>
      <c r="Z24" s="667"/>
      <c r="AA24" s="668"/>
    </row>
    <row r="25" spans="1:27" s="642" customFormat="1" ht="14.4" x14ac:dyDescent="0.55000000000000004">
      <c r="A25" s="635" t="s">
        <v>36</v>
      </c>
      <c r="B25" s="678">
        <v>127</v>
      </c>
      <c r="C25" s="712">
        <v>244361</v>
      </c>
      <c r="D25" s="679">
        <v>22</v>
      </c>
      <c r="E25" s="680">
        <v>114</v>
      </c>
      <c r="F25" s="734">
        <v>248164</v>
      </c>
      <c r="G25" s="681">
        <v>21</v>
      </c>
      <c r="I25" s="741">
        <f t="shared" si="7"/>
        <v>0.11403508771929824</v>
      </c>
      <c r="J25" s="742">
        <f t="shared" si="5"/>
        <v>-3803</v>
      </c>
      <c r="K25" s="741">
        <f t="shared" ref="K25:L27" si="11">(C25-F25)/F25</f>
        <v>-1.5324543447075321E-2</v>
      </c>
      <c r="L25" s="741">
        <f t="shared" si="11"/>
        <v>4.7619047619047616E-2</v>
      </c>
      <c r="N25" s="635" t="s">
        <v>82</v>
      </c>
      <c r="O25" s="678">
        <v>62</v>
      </c>
      <c r="P25" s="712">
        <v>486689</v>
      </c>
      <c r="Q25" s="679">
        <v>23</v>
      </c>
      <c r="R25" s="680">
        <v>52</v>
      </c>
      <c r="S25" s="734">
        <v>453084</v>
      </c>
      <c r="T25" s="681">
        <v>25</v>
      </c>
      <c r="V25" s="741">
        <v>0.19230769230769232</v>
      </c>
      <c r="W25" s="742">
        <v>33605</v>
      </c>
      <c r="X25" s="741">
        <v>7.4169469678911637E-2</v>
      </c>
      <c r="Y25" s="741">
        <v>-0.08</v>
      </c>
      <c r="Z25" s="667"/>
      <c r="AA25" s="668"/>
    </row>
    <row r="26" spans="1:27" s="642" customFormat="1" ht="14.4" x14ac:dyDescent="0.55000000000000004">
      <c r="A26" s="635" t="s">
        <v>37</v>
      </c>
      <c r="B26" s="678">
        <v>9</v>
      </c>
      <c r="C26" s="712">
        <v>223464</v>
      </c>
      <c r="D26" s="679">
        <v>44</v>
      </c>
      <c r="E26" s="680">
        <v>5</v>
      </c>
      <c r="F26" s="734">
        <v>236820</v>
      </c>
      <c r="G26" s="681">
        <v>15</v>
      </c>
      <c r="I26" s="741">
        <f t="shared" si="7"/>
        <v>0.8</v>
      </c>
      <c r="J26" s="742">
        <f t="shared" si="5"/>
        <v>-13356</v>
      </c>
      <c r="K26" s="741">
        <f t="shared" si="11"/>
        <v>-5.6397263744616163E-2</v>
      </c>
      <c r="L26" s="741">
        <f t="shared" si="11"/>
        <v>1.9333333333333333</v>
      </c>
      <c r="N26" s="635" t="s">
        <v>69</v>
      </c>
      <c r="O26" s="678">
        <v>24</v>
      </c>
      <c r="P26" s="712">
        <v>388082</v>
      </c>
      <c r="Q26" s="679">
        <v>34</v>
      </c>
      <c r="R26" s="680">
        <v>14</v>
      </c>
      <c r="S26" s="734">
        <v>359829</v>
      </c>
      <c r="T26" s="681">
        <v>49</v>
      </c>
      <c r="V26" s="741">
        <f>(O26-R26)/R26</f>
        <v>0.7142857142857143</v>
      </c>
      <c r="W26" s="742">
        <f>(P26-S26)</f>
        <v>28253</v>
      </c>
      <c r="X26" s="741">
        <f>(P26-S26)/S26</f>
        <v>7.8517851535034697E-2</v>
      </c>
      <c r="Y26" s="741">
        <f>(Q26-T26)/T26</f>
        <v>-0.30612244897959184</v>
      </c>
      <c r="Z26" s="667"/>
      <c r="AA26" s="668"/>
    </row>
    <row r="27" spans="1:27" s="642" customFormat="1" ht="14.4" x14ac:dyDescent="0.55000000000000004">
      <c r="A27" s="650" t="s">
        <v>38</v>
      </c>
      <c r="B27" s="678">
        <v>29</v>
      </c>
      <c r="C27" s="712">
        <v>750366</v>
      </c>
      <c r="D27" s="679">
        <v>11</v>
      </c>
      <c r="E27" s="680">
        <v>39</v>
      </c>
      <c r="F27" s="734">
        <v>754044</v>
      </c>
      <c r="G27" s="681">
        <v>20</v>
      </c>
      <c r="I27" s="741">
        <f t="shared" si="7"/>
        <v>-0.25641025641025639</v>
      </c>
      <c r="J27" s="742">
        <f t="shared" si="5"/>
        <v>-3678</v>
      </c>
      <c r="K27" s="741">
        <f t="shared" si="11"/>
        <v>-4.8776994445947448E-3</v>
      </c>
      <c r="L27" s="741">
        <f t="shared" si="11"/>
        <v>-0.45</v>
      </c>
      <c r="Z27" s="667"/>
      <c r="AA27" s="668"/>
    </row>
    <row r="28" spans="1:27" s="642" customFormat="1" x14ac:dyDescent="0.4">
      <c r="B28" s="682"/>
      <c r="C28" s="713"/>
      <c r="D28" s="682"/>
      <c r="E28" s="682"/>
      <c r="F28" s="713"/>
      <c r="G28" s="682"/>
      <c r="AA28" s="668"/>
    </row>
    <row r="29" spans="1:27" s="642" customFormat="1" x14ac:dyDescent="0.4">
      <c r="B29" s="682"/>
      <c r="C29" s="713"/>
      <c r="D29" s="682"/>
      <c r="E29" s="682"/>
      <c r="F29" s="713"/>
      <c r="G29" s="682"/>
      <c r="AA29" s="668"/>
    </row>
    <row r="30" spans="1:27" s="642" customFormat="1" ht="14.4" x14ac:dyDescent="0.4">
      <c r="B30" s="656"/>
      <c r="C30" s="657" t="s">
        <v>7812</v>
      </c>
      <c r="D30" s="52"/>
      <c r="E30" s="656"/>
      <c r="F30" s="657" t="s">
        <v>7805</v>
      </c>
      <c r="G30" s="52"/>
      <c r="I30" s="658" t="s">
        <v>7799</v>
      </c>
      <c r="J30" s="658" t="s">
        <v>7809</v>
      </c>
      <c r="K30" s="658" t="s">
        <v>7810</v>
      </c>
      <c r="L30" s="658" t="s">
        <v>7799</v>
      </c>
      <c r="AA30" s="668"/>
    </row>
    <row r="31" spans="1:27" s="642" customFormat="1" ht="14.4" x14ac:dyDescent="0.55000000000000004">
      <c r="B31" s="368" t="s">
        <v>262</v>
      </c>
      <c r="C31" s="368" t="s">
        <v>7811</v>
      </c>
      <c r="D31" s="368" t="s">
        <v>264</v>
      </c>
      <c r="E31" s="368" t="s">
        <v>262</v>
      </c>
      <c r="F31" s="368" t="s">
        <v>7811</v>
      </c>
      <c r="G31" s="368" t="s">
        <v>264</v>
      </c>
      <c r="I31" s="663" t="s">
        <v>262</v>
      </c>
      <c r="J31" s="663" t="s">
        <v>263</v>
      </c>
      <c r="K31" s="663" t="s">
        <v>263</v>
      </c>
      <c r="L31" s="663" t="s">
        <v>264</v>
      </c>
      <c r="AA31" s="668"/>
    </row>
    <row r="32" spans="1:27" s="642" customFormat="1" ht="14.4" x14ac:dyDescent="0.55000000000000004">
      <c r="A32" s="654" t="s">
        <v>71</v>
      </c>
      <c r="B32" s="683">
        <v>786</v>
      </c>
      <c r="C32" s="715">
        <v>528270</v>
      </c>
      <c r="D32" s="675">
        <v>35</v>
      </c>
      <c r="E32" s="676">
        <v>734</v>
      </c>
      <c r="F32" s="733">
        <v>479321</v>
      </c>
      <c r="G32" s="686">
        <v>36</v>
      </c>
      <c r="I32" s="737">
        <f>(B32-E32)/E32</f>
        <v>7.0844686648501368E-2</v>
      </c>
      <c r="J32" s="738">
        <f>(C32-F32)</f>
        <v>48949</v>
      </c>
      <c r="K32" s="739">
        <f>(C32-F32)/F32</f>
        <v>0.10212154276570398</v>
      </c>
      <c r="L32" s="740">
        <f>(D32-G32)/G32</f>
        <v>-2.7777777777777776E-2</v>
      </c>
      <c r="Z32" s="667"/>
      <c r="AA32" s="668"/>
    </row>
    <row r="33" spans="1:27" s="642" customFormat="1" ht="14.4" x14ac:dyDescent="0.55000000000000004">
      <c r="A33" s="652" t="s">
        <v>190</v>
      </c>
      <c r="B33" s="678">
        <v>1</v>
      </c>
      <c r="C33" s="712">
        <v>390000</v>
      </c>
      <c r="D33" s="679">
        <v>54</v>
      </c>
      <c r="E33" s="680">
        <v>1</v>
      </c>
      <c r="F33" s="734">
        <v>440000</v>
      </c>
      <c r="G33" s="681">
        <v>69</v>
      </c>
      <c r="I33" s="741">
        <f t="shared" ref="I33:I61" si="12">(B33-E33)/E33</f>
        <v>0</v>
      </c>
      <c r="J33" s="742">
        <f t="shared" ref="J33:J61" si="13">(C33-F33)</f>
        <v>-50000</v>
      </c>
      <c r="K33" s="741">
        <f t="shared" ref="K33:L61" si="14">(C33-F33)/F33</f>
        <v>-0.11363636363636363</v>
      </c>
      <c r="L33" s="741">
        <f t="shared" si="14"/>
        <v>-0.21739130434782608</v>
      </c>
      <c r="Z33" s="667"/>
      <c r="AA33" s="668"/>
    </row>
    <row r="34" spans="1:27" s="642" customFormat="1" ht="14.4" x14ac:dyDescent="0.55000000000000004">
      <c r="A34" s="635" t="s">
        <v>72</v>
      </c>
      <c r="B34" s="678">
        <v>70</v>
      </c>
      <c r="C34" s="712">
        <v>546109</v>
      </c>
      <c r="D34" s="679">
        <v>17</v>
      </c>
      <c r="E34" s="680">
        <v>74</v>
      </c>
      <c r="F34" s="734">
        <v>501211</v>
      </c>
      <c r="G34" s="681">
        <v>27</v>
      </c>
      <c r="I34" s="741">
        <f t="shared" si="12"/>
        <v>-5.4054054054054057E-2</v>
      </c>
      <c r="J34" s="742">
        <f t="shared" si="13"/>
        <v>44898</v>
      </c>
      <c r="K34" s="741">
        <f t="shared" si="14"/>
        <v>8.9579039566170734E-2</v>
      </c>
      <c r="L34" s="741">
        <f t="shared" si="14"/>
        <v>-0.37037037037037035</v>
      </c>
      <c r="Z34" s="667"/>
      <c r="AA34" s="668"/>
    </row>
    <row r="35" spans="1:27" s="642" customFormat="1" ht="14.4" x14ac:dyDescent="0.55000000000000004">
      <c r="A35" s="635" t="s">
        <v>73</v>
      </c>
      <c r="B35" s="678">
        <v>5</v>
      </c>
      <c r="C35" s="712">
        <v>226400</v>
      </c>
      <c r="D35" s="679">
        <v>61</v>
      </c>
      <c r="E35" s="680">
        <v>5</v>
      </c>
      <c r="F35" s="734">
        <v>272500</v>
      </c>
      <c r="G35" s="681">
        <v>28</v>
      </c>
      <c r="I35" s="741">
        <f t="shared" si="12"/>
        <v>0</v>
      </c>
      <c r="J35" s="742">
        <f t="shared" si="13"/>
        <v>-46100</v>
      </c>
      <c r="K35" s="741">
        <f t="shared" si="14"/>
        <v>-0.16917431192660551</v>
      </c>
      <c r="L35" s="741">
        <f t="shared" si="14"/>
        <v>1.1785714285714286</v>
      </c>
      <c r="Z35" s="667"/>
      <c r="AA35" s="668"/>
    </row>
    <row r="36" spans="1:27" s="642" customFormat="1" ht="14.4" x14ac:dyDescent="0.55000000000000004">
      <c r="A36" s="635" t="s">
        <v>160</v>
      </c>
      <c r="B36" s="678">
        <v>1</v>
      </c>
      <c r="C36" s="712">
        <v>1550000</v>
      </c>
      <c r="D36" s="679">
        <v>8</v>
      </c>
      <c r="E36" s="680">
        <v>0</v>
      </c>
      <c r="F36" s="734">
        <v>0</v>
      </c>
      <c r="G36" s="681">
        <v>0</v>
      </c>
      <c r="I36" s="741" t="e">
        <f t="shared" si="12"/>
        <v>#DIV/0!</v>
      </c>
      <c r="J36" s="742">
        <f t="shared" si="13"/>
        <v>1550000</v>
      </c>
      <c r="K36" s="741" t="e">
        <f t="shared" si="14"/>
        <v>#DIV/0!</v>
      </c>
      <c r="L36" s="741" t="e">
        <f t="shared" si="14"/>
        <v>#DIV/0!</v>
      </c>
      <c r="Z36" s="667"/>
      <c r="AA36" s="668"/>
    </row>
    <row r="37" spans="1:27" s="642" customFormat="1" ht="14.4" x14ac:dyDescent="0.55000000000000004">
      <c r="A37" s="635" t="s">
        <v>74</v>
      </c>
      <c r="B37" s="678">
        <v>26</v>
      </c>
      <c r="C37" s="712">
        <v>886288</v>
      </c>
      <c r="D37" s="679">
        <v>50</v>
      </c>
      <c r="E37" s="680">
        <v>18</v>
      </c>
      <c r="F37" s="734">
        <v>678997</v>
      </c>
      <c r="G37" s="681">
        <v>42</v>
      </c>
      <c r="I37" s="741">
        <f t="shared" si="12"/>
        <v>0.44444444444444442</v>
      </c>
      <c r="J37" s="742">
        <f t="shared" si="13"/>
        <v>207291</v>
      </c>
      <c r="K37" s="741">
        <f t="shared" si="14"/>
        <v>0.30529000864510447</v>
      </c>
      <c r="L37" s="741">
        <f t="shared" si="14"/>
        <v>0.19047619047619047</v>
      </c>
      <c r="Z37" s="667"/>
      <c r="AA37" s="668"/>
    </row>
    <row r="38" spans="1:27" s="642" customFormat="1" ht="14.4" x14ac:dyDescent="0.55000000000000004">
      <c r="A38" s="635" t="s">
        <v>249</v>
      </c>
      <c r="B38" s="678">
        <v>4</v>
      </c>
      <c r="C38" s="712">
        <v>580612</v>
      </c>
      <c r="D38" s="679">
        <v>18</v>
      </c>
      <c r="E38" s="680">
        <v>7</v>
      </c>
      <c r="F38" s="734">
        <v>509786</v>
      </c>
      <c r="G38" s="681">
        <v>101</v>
      </c>
      <c r="I38" s="741">
        <f t="shared" si="12"/>
        <v>-0.42857142857142855</v>
      </c>
      <c r="J38" s="742">
        <f t="shared" si="13"/>
        <v>70826</v>
      </c>
      <c r="K38" s="741">
        <f t="shared" si="14"/>
        <v>0.13893280709944958</v>
      </c>
      <c r="L38" s="741">
        <f t="shared" si="14"/>
        <v>-0.82178217821782173</v>
      </c>
      <c r="Z38" s="667"/>
      <c r="AA38" s="668"/>
    </row>
    <row r="39" spans="1:27" s="642" customFormat="1" ht="14.4" x14ac:dyDescent="0.55000000000000004">
      <c r="A39" s="635" t="s">
        <v>75</v>
      </c>
      <c r="B39" s="678">
        <v>6</v>
      </c>
      <c r="C39" s="712">
        <v>659917</v>
      </c>
      <c r="D39" s="679">
        <v>31</v>
      </c>
      <c r="E39" s="680">
        <v>8</v>
      </c>
      <c r="F39" s="734">
        <v>570912</v>
      </c>
      <c r="G39" s="681">
        <v>69</v>
      </c>
      <c r="I39" s="741">
        <f t="shared" si="12"/>
        <v>-0.25</v>
      </c>
      <c r="J39" s="742">
        <f t="shared" si="13"/>
        <v>89005</v>
      </c>
      <c r="K39" s="741">
        <f t="shared" si="14"/>
        <v>0.15589968331371559</v>
      </c>
      <c r="L39" s="741">
        <f t="shared" si="14"/>
        <v>-0.55072463768115942</v>
      </c>
      <c r="Z39" s="667"/>
      <c r="AA39" s="668"/>
    </row>
    <row r="40" spans="1:27" s="642" customFormat="1" ht="14.4" x14ac:dyDescent="0.55000000000000004">
      <c r="A40" s="635" t="s">
        <v>76</v>
      </c>
      <c r="B40" s="678">
        <v>8</v>
      </c>
      <c r="C40" s="712">
        <v>540812</v>
      </c>
      <c r="D40" s="679">
        <v>27</v>
      </c>
      <c r="E40" s="680">
        <v>16</v>
      </c>
      <c r="F40" s="734">
        <v>635654</v>
      </c>
      <c r="G40" s="681">
        <v>35</v>
      </c>
      <c r="I40" s="741">
        <f t="shared" si="12"/>
        <v>-0.5</v>
      </c>
      <c r="J40" s="742">
        <f t="shared" si="13"/>
        <v>-94842</v>
      </c>
      <c r="K40" s="741">
        <f t="shared" si="14"/>
        <v>-0.1492038121367914</v>
      </c>
      <c r="L40" s="741">
        <f t="shared" si="14"/>
        <v>-0.22857142857142856</v>
      </c>
      <c r="Z40" s="667"/>
      <c r="AA40" s="668"/>
    </row>
    <row r="41" spans="1:27" s="642" customFormat="1" ht="14.4" x14ac:dyDescent="0.55000000000000004">
      <c r="A41" s="635" t="s">
        <v>77</v>
      </c>
      <c r="B41" s="678">
        <v>11</v>
      </c>
      <c r="C41" s="712">
        <v>562867</v>
      </c>
      <c r="D41" s="679">
        <v>63</v>
      </c>
      <c r="E41" s="680">
        <v>12</v>
      </c>
      <c r="F41" s="734">
        <v>585750</v>
      </c>
      <c r="G41" s="681">
        <v>25</v>
      </c>
      <c r="I41" s="741">
        <f t="shared" si="12"/>
        <v>-8.3333333333333329E-2</v>
      </c>
      <c r="J41" s="742">
        <f t="shared" si="13"/>
        <v>-22883</v>
      </c>
      <c r="K41" s="741">
        <f t="shared" si="14"/>
        <v>-3.9066154502774224E-2</v>
      </c>
      <c r="L41" s="741">
        <f t="shared" si="14"/>
        <v>1.52</v>
      </c>
      <c r="Z41" s="667"/>
      <c r="AA41" s="668"/>
    </row>
    <row r="42" spans="1:27" s="642" customFormat="1" ht="14.4" x14ac:dyDescent="0.55000000000000004">
      <c r="A42" s="635" t="s">
        <v>78</v>
      </c>
      <c r="B42" s="678">
        <v>15</v>
      </c>
      <c r="C42" s="712">
        <v>737028</v>
      </c>
      <c r="D42" s="679">
        <v>27</v>
      </c>
      <c r="E42" s="680">
        <v>30</v>
      </c>
      <c r="F42" s="734">
        <v>525640</v>
      </c>
      <c r="G42" s="681">
        <v>24</v>
      </c>
      <c r="I42" s="741">
        <f t="shared" si="12"/>
        <v>-0.5</v>
      </c>
      <c r="J42" s="742">
        <f t="shared" si="13"/>
        <v>211388</v>
      </c>
      <c r="K42" s="741">
        <f t="shared" si="14"/>
        <v>0.40215356517768813</v>
      </c>
      <c r="L42" s="741">
        <f t="shared" si="14"/>
        <v>0.125</v>
      </c>
      <c r="Z42" s="667"/>
      <c r="AA42" s="668"/>
    </row>
    <row r="43" spans="1:27" s="642" customFormat="1" ht="14.4" x14ac:dyDescent="0.55000000000000004">
      <c r="A43" s="635" t="s">
        <v>161</v>
      </c>
      <c r="B43" s="678">
        <v>1</v>
      </c>
      <c r="C43" s="712">
        <v>1600000</v>
      </c>
      <c r="D43" s="679">
        <v>248</v>
      </c>
      <c r="E43" s="680">
        <v>0</v>
      </c>
      <c r="F43" s="734">
        <v>0</v>
      </c>
      <c r="G43" s="681">
        <v>0</v>
      </c>
      <c r="I43" s="741" t="e">
        <f t="shared" si="12"/>
        <v>#DIV/0!</v>
      </c>
      <c r="J43" s="742">
        <f t="shared" si="13"/>
        <v>1600000</v>
      </c>
      <c r="K43" s="741" t="e">
        <f t="shared" si="14"/>
        <v>#DIV/0!</v>
      </c>
      <c r="L43" s="741" t="e">
        <f t="shared" si="14"/>
        <v>#DIV/0!</v>
      </c>
      <c r="Z43" s="667"/>
      <c r="AA43" s="668"/>
    </row>
    <row r="44" spans="1:27" s="642" customFormat="1" ht="14.4" x14ac:dyDescent="0.55000000000000004">
      <c r="A44" s="635" t="s">
        <v>162</v>
      </c>
      <c r="B44" s="678">
        <v>2</v>
      </c>
      <c r="C44" s="712">
        <v>455592</v>
      </c>
      <c r="D44" s="679">
        <v>138</v>
      </c>
      <c r="E44" s="680">
        <v>4</v>
      </c>
      <c r="F44" s="734">
        <v>610699</v>
      </c>
      <c r="G44" s="681">
        <v>131</v>
      </c>
      <c r="I44" s="741">
        <f t="shared" si="12"/>
        <v>-0.5</v>
      </c>
      <c r="J44" s="742">
        <f t="shared" si="13"/>
        <v>-155107</v>
      </c>
      <c r="K44" s="741">
        <f t="shared" si="14"/>
        <v>-0.25398273126368309</v>
      </c>
      <c r="L44" s="741">
        <f t="shared" si="14"/>
        <v>5.3435114503816793E-2</v>
      </c>
      <c r="Z44" s="667"/>
      <c r="AA44" s="668"/>
    </row>
    <row r="45" spans="1:27" s="642" customFormat="1" ht="14.4" x14ac:dyDescent="0.55000000000000004">
      <c r="A45" s="635" t="s">
        <v>256</v>
      </c>
      <c r="B45" s="678">
        <v>16</v>
      </c>
      <c r="C45" s="712">
        <v>674316</v>
      </c>
      <c r="D45" s="679">
        <v>48</v>
      </c>
      <c r="E45" s="680">
        <v>17</v>
      </c>
      <c r="F45" s="734">
        <v>619611</v>
      </c>
      <c r="G45" s="681">
        <v>47</v>
      </c>
      <c r="I45" s="741">
        <f t="shared" si="12"/>
        <v>-5.8823529411764705E-2</v>
      </c>
      <c r="J45" s="742">
        <f t="shared" si="13"/>
        <v>54705</v>
      </c>
      <c r="K45" s="741">
        <f t="shared" si="14"/>
        <v>8.8289265361654323E-2</v>
      </c>
      <c r="L45" s="741">
        <f t="shared" si="14"/>
        <v>2.1276595744680851E-2</v>
      </c>
      <c r="Z45" s="667"/>
      <c r="AA45" s="668"/>
    </row>
    <row r="46" spans="1:27" s="642" customFormat="1" ht="14.4" x14ac:dyDescent="0.55000000000000004">
      <c r="A46" s="635" t="s">
        <v>79</v>
      </c>
      <c r="B46" s="678">
        <v>106</v>
      </c>
      <c r="C46" s="712">
        <v>501216</v>
      </c>
      <c r="D46" s="679">
        <v>47</v>
      </c>
      <c r="E46" s="680">
        <v>74</v>
      </c>
      <c r="F46" s="734">
        <v>448921</v>
      </c>
      <c r="G46" s="681">
        <v>39</v>
      </c>
      <c r="I46" s="741">
        <f t="shared" si="12"/>
        <v>0.43243243243243246</v>
      </c>
      <c r="J46" s="742">
        <f t="shared" si="13"/>
        <v>52295</v>
      </c>
      <c r="K46" s="741">
        <f t="shared" si="14"/>
        <v>0.1164904292737475</v>
      </c>
      <c r="L46" s="741">
        <f t="shared" si="14"/>
        <v>0.20512820512820512</v>
      </c>
      <c r="Z46" s="667"/>
      <c r="AA46" s="668"/>
    </row>
    <row r="47" spans="1:27" s="642" customFormat="1" ht="14.4" x14ac:dyDescent="0.55000000000000004">
      <c r="A47" s="635" t="s">
        <v>80</v>
      </c>
      <c r="B47" s="678">
        <v>16</v>
      </c>
      <c r="C47" s="712">
        <v>588285</v>
      </c>
      <c r="D47" s="679">
        <v>22</v>
      </c>
      <c r="E47" s="680">
        <v>19</v>
      </c>
      <c r="F47" s="734">
        <v>649471</v>
      </c>
      <c r="G47" s="681">
        <v>67</v>
      </c>
      <c r="I47" s="741">
        <f t="shared" si="12"/>
        <v>-0.15789473684210525</v>
      </c>
      <c r="J47" s="742">
        <f t="shared" si="13"/>
        <v>-61186</v>
      </c>
      <c r="K47" s="741">
        <f t="shared" si="14"/>
        <v>-9.4208979307775095E-2</v>
      </c>
      <c r="L47" s="741">
        <f t="shared" si="14"/>
        <v>-0.67164179104477617</v>
      </c>
      <c r="Z47" s="667"/>
      <c r="AA47" s="668"/>
    </row>
    <row r="48" spans="1:27" s="642" customFormat="1" ht="14.4" x14ac:dyDescent="0.55000000000000004">
      <c r="A48" s="635" t="s">
        <v>81</v>
      </c>
      <c r="B48" s="678">
        <v>35</v>
      </c>
      <c r="C48" s="712">
        <v>530489</v>
      </c>
      <c r="D48" s="679">
        <v>25</v>
      </c>
      <c r="E48" s="680">
        <v>19</v>
      </c>
      <c r="F48" s="734">
        <v>409063</v>
      </c>
      <c r="G48" s="681">
        <v>43</v>
      </c>
      <c r="I48" s="741">
        <f t="shared" si="12"/>
        <v>0.84210526315789469</v>
      </c>
      <c r="J48" s="742">
        <f t="shared" si="13"/>
        <v>121426</v>
      </c>
      <c r="K48" s="741">
        <f t="shared" si="14"/>
        <v>0.29683936215204015</v>
      </c>
      <c r="L48" s="741">
        <f t="shared" si="14"/>
        <v>-0.41860465116279072</v>
      </c>
      <c r="Z48" s="667"/>
      <c r="AA48" s="668"/>
    </row>
    <row r="49" spans="1:27" s="642" customFormat="1" ht="14.4" x14ac:dyDescent="0.55000000000000004">
      <c r="A49" s="635" t="s">
        <v>121</v>
      </c>
      <c r="B49" s="678">
        <v>32</v>
      </c>
      <c r="C49" s="712">
        <v>514045</v>
      </c>
      <c r="D49" s="679">
        <v>32</v>
      </c>
      <c r="E49" s="680">
        <v>39</v>
      </c>
      <c r="F49" s="734">
        <v>501041</v>
      </c>
      <c r="G49" s="681">
        <v>31</v>
      </c>
      <c r="I49" s="741">
        <f t="shared" si="12"/>
        <v>-0.17948717948717949</v>
      </c>
      <c r="J49" s="742">
        <f t="shared" si="13"/>
        <v>13004</v>
      </c>
      <c r="K49" s="741">
        <f t="shared" si="14"/>
        <v>2.5953963847269983E-2</v>
      </c>
      <c r="L49" s="741">
        <f t="shared" si="14"/>
        <v>3.2258064516129031E-2</v>
      </c>
      <c r="Z49" s="667"/>
      <c r="AA49" s="668"/>
    </row>
    <row r="50" spans="1:27" s="642" customFormat="1" ht="14.4" x14ac:dyDescent="0.55000000000000004">
      <c r="A50" s="635" t="s">
        <v>257</v>
      </c>
      <c r="B50" s="678">
        <v>7</v>
      </c>
      <c r="C50" s="712">
        <v>411000</v>
      </c>
      <c r="D50" s="679">
        <v>28</v>
      </c>
      <c r="E50" s="680">
        <v>0</v>
      </c>
      <c r="F50" s="734">
        <v>0</v>
      </c>
      <c r="G50" s="681">
        <v>0</v>
      </c>
      <c r="I50" s="741" t="e">
        <f t="shared" si="12"/>
        <v>#DIV/0!</v>
      </c>
      <c r="J50" s="742">
        <f t="shared" si="13"/>
        <v>411000</v>
      </c>
      <c r="K50" s="741" t="e">
        <f t="shared" si="14"/>
        <v>#DIV/0!</v>
      </c>
      <c r="L50" s="741" t="e">
        <f t="shared" si="14"/>
        <v>#DIV/0!</v>
      </c>
      <c r="Z50" s="667"/>
      <c r="AA50" s="668"/>
    </row>
    <row r="51" spans="1:27" s="642" customFormat="1" ht="14.4" x14ac:dyDescent="0.55000000000000004">
      <c r="A51" s="635" t="s">
        <v>82</v>
      </c>
      <c r="B51" s="678">
        <v>62</v>
      </c>
      <c r="C51" s="712">
        <v>486689</v>
      </c>
      <c r="D51" s="679">
        <v>23</v>
      </c>
      <c r="E51" s="680">
        <v>52</v>
      </c>
      <c r="F51" s="734">
        <v>453084</v>
      </c>
      <c r="G51" s="681">
        <v>25</v>
      </c>
      <c r="I51" s="741">
        <f t="shared" si="12"/>
        <v>0.19230769230769232</v>
      </c>
      <c r="J51" s="742">
        <f t="shared" si="13"/>
        <v>33605</v>
      </c>
      <c r="K51" s="741">
        <f t="shared" si="14"/>
        <v>7.4169469678911637E-2</v>
      </c>
      <c r="L51" s="741">
        <f t="shared" si="14"/>
        <v>-0.08</v>
      </c>
      <c r="Z51" s="667"/>
      <c r="AA51" s="668"/>
    </row>
    <row r="52" spans="1:27" s="642" customFormat="1" ht="14.4" x14ac:dyDescent="0.55000000000000004">
      <c r="A52" s="635" t="s">
        <v>163</v>
      </c>
      <c r="B52" s="678">
        <v>5</v>
      </c>
      <c r="C52" s="712">
        <v>463400</v>
      </c>
      <c r="D52" s="679">
        <v>50</v>
      </c>
      <c r="E52" s="680">
        <v>3</v>
      </c>
      <c r="F52" s="734">
        <v>468333</v>
      </c>
      <c r="G52" s="681">
        <v>6</v>
      </c>
      <c r="I52" s="741">
        <f t="shared" si="12"/>
        <v>0.66666666666666663</v>
      </c>
      <c r="J52" s="742">
        <f t="shared" si="13"/>
        <v>-4933</v>
      </c>
      <c r="K52" s="741">
        <f t="shared" si="14"/>
        <v>-1.0533103582280129E-2</v>
      </c>
      <c r="L52" s="741">
        <f t="shared" si="14"/>
        <v>7.333333333333333</v>
      </c>
      <c r="Z52" s="667"/>
      <c r="AA52" s="668"/>
    </row>
    <row r="53" spans="1:27" s="642" customFormat="1" ht="14.4" x14ac:dyDescent="0.55000000000000004">
      <c r="A53" s="635" t="s">
        <v>83</v>
      </c>
      <c r="B53" s="678">
        <v>73</v>
      </c>
      <c r="C53" s="712">
        <v>563009</v>
      </c>
      <c r="D53" s="679">
        <v>43</v>
      </c>
      <c r="E53" s="680">
        <v>78</v>
      </c>
      <c r="F53" s="734">
        <v>560256</v>
      </c>
      <c r="G53" s="681">
        <v>44</v>
      </c>
      <c r="I53" s="741">
        <f t="shared" si="12"/>
        <v>-6.4102564102564097E-2</v>
      </c>
      <c r="J53" s="742">
        <f t="shared" si="13"/>
        <v>2753</v>
      </c>
      <c r="K53" s="741">
        <f t="shared" si="14"/>
        <v>4.9138251085218184E-3</v>
      </c>
      <c r="L53" s="741">
        <f t="shared" si="14"/>
        <v>-2.2727272727272728E-2</v>
      </c>
      <c r="Z53" s="667"/>
      <c r="AA53" s="668"/>
    </row>
    <row r="54" spans="1:27" s="642" customFormat="1" ht="14.4" x14ac:dyDescent="0.55000000000000004">
      <c r="A54" s="635" t="s">
        <v>164</v>
      </c>
      <c r="B54" s="678">
        <v>2</v>
      </c>
      <c r="C54" s="712">
        <v>2467500</v>
      </c>
      <c r="D54" s="679">
        <v>195</v>
      </c>
      <c r="E54" s="680">
        <v>0</v>
      </c>
      <c r="F54" s="734">
        <v>0</v>
      </c>
      <c r="G54" s="681">
        <v>0</v>
      </c>
      <c r="I54" s="741" t="e">
        <f t="shared" si="12"/>
        <v>#DIV/0!</v>
      </c>
      <c r="J54" s="742">
        <f t="shared" si="13"/>
        <v>2467500</v>
      </c>
      <c r="K54" s="741" t="e">
        <f t="shared" si="14"/>
        <v>#DIV/0!</v>
      </c>
      <c r="L54" s="741" t="e">
        <f t="shared" si="14"/>
        <v>#DIV/0!</v>
      </c>
      <c r="Z54" s="667"/>
      <c r="AA54" s="668"/>
    </row>
    <row r="55" spans="1:27" s="642" customFormat="1" ht="14.4" x14ac:dyDescent="0.55000000000000004">
      <c r="A55" s="635" t="s">
        <v>258</v>
      </c>
      <c r="B55" s="678">
        <v>6</v>
      </c>
      <c r="C55" s="712">
        <v>574083</v>
      </c>
      <c r="D55" s="679">
        <v>57</v>
      </c>
      <c r="E55" s="680">
        <v>8</v>
      </c>
      <c r="F55" s="734">
        <v>588038</v>
      </c>
      <c r="G55" s="681">
        <v>68</v>
      </c>
      <c r="I55" s="741">
        <f t="shared" si="12"/>
        <v>-0.25</v>
      </c>
      <c r="J55" s="742">
        <f t="shared" si="13"/>
        <v>-13955</v>
      </c>
      <c r="K55" s="741">
        <f t="shared" si="14"/>
        <v>-2.3731459531526874E-2</v>
      </c>
      <c r="L55" s="741">
        <f t="shared" si="14"/>
        <v>-0.16176470588235295</v>
      </c>
      <c r="Z55" s="667"/>
      <c r="AA55" s="668"/>
    </row>
    <row r="56" spans="1:27" s="642" customFormat="1" ht="14.4" x14ac:dyDescent="0.55000000000000004">
      <c r="A56" s="635" t="s">
        <v>84</v>
      </c>
      <c r="B56" s="678">
        <v>72</v>
      </c>
      <c r="C56" s="712">
        <v>513329</v>
      </c>
      <c r="D56" s="679">
        <v>39</v>
      </c>
      <c r="E56" s="680">
        <v>51</v>
      </c>
      <c r="F56" s="734">
        <v>421376</v>
      </c>
      <c r="G56" s="681">
        <v>16</v>
      </c>
      <c r="I56" s="741">
        <f t="shared" si="12"/>
        <v>0.41176470588235292</v>
      </c>
      <c r="J56" s="742">
        <f t="shared" si="13"/>
        <v>91953</v>
      </c>
      <c r="K56" s="741">
        <f t="shared" si="14"/>
        <v>0.21822078143985418</v>
      </c>
      <c r="L56" s="741">
        <f t="shared" si="14"/>
        <v>1.4375</v>
      </c>
      <c r="Z56" s="667"/>
      <c r="AA56" s="668"/>
    </row>
    <row r="57" spans="1:27" s="642" customFormat="1" ht="14.4" x14ac:dyDescent="0.55000000000000004">
      <c r="A57" s="635" t="s">
        <v>85</v>
      </c>
      <c r="B57" s="678">
        <v>15</v>
      </c>
      <c r="C57" s="712">
        <v>874060</v>
      </c>
      <c r="D57" s="679">
        <v>40</v>
      </c>
      <c r="E57" s="680">
        <v>8</v>
      </c>
      <c r="F57" s="734">
        <v>949250</v>
      </c>
      <c r="G57" s="681">
        <v>47</v>
      </c>
      <c r="I57" s="741">
        <f t="shared" si="12"/>
        <v>0.875</v>
      </c>
      <c r="J57" s="742">
        <f t="shared" si="13"/>
        <v>-75190</v>
      </c>
      <c r="K57" s="741">
        <f t="shared" si="14"/>
        <v>-7.9209902554648409E-2</v>
      </c>
      <c r="L57" s="741">
        <f t="shared" si="14"/>
        <v>-0.14893617021276595</v>
      </c>
      <c r="Z57" s="667"/>
      <c r="AA57" s="668"/>
    </row>
    <row r="58" spans="1:27" s="642" customFormat="1" ht="14.4" x14ac:dyDescent="0.55000000000000004">
      <c r="A58" s="635" t="s">
        <v>86</v>
      </c>
      <c r="B58" s="678">
        <v>35</v>
      </c>
      <c r="C58" s="712">
        <v>560616</v>
      </c>
      <c r="D58" s="679">
        <v>53</v>
      </c>
      <c r="E58" s="680">
        <v>21</v>
      </c>
      <c r="F58" s="734">
        <v>497331</v>
      </c>
      <c r="G58" s="681">
        <v>51</v>
      </c>
      <c r="I58" s="741">
        <f t="shared" si="12"/>
        <v>0.66666666666666663</v>
      </c>
      <c r="J58" s="742">
        <f t="shared" si="13"/>
        <v>63285</v>
      </c>
      <c r="K58" s="741">
        <f t="shared" si="14"/>
        <v>0.12724925653136443</v>
      </c>
      <c r="L58" s="741">
        <f t="shared" si="14"/>
        <v>3.9215686274509803E-2</v>
      </c>
      <c r="Z58" s="667"/>
      <c r="AA58" s="668"/>
    </row>
    <row r="59" spans="1:27" s="642" customFormat="1" ht="14.4" x14ac:dyDescent="0.55000000000000004">
      <c r="A59" s="635" t="s">
        <v>87</v>
      </c>
      <c r="B59" s="678">
        <v>6</v>
      </c>
      <c r="C59" s="712">
        <v>430000</v>
      </c>
      <c r="D59" s="679">
        <v>41</v>
      </c>
      <c r="E59" s="680">
        <v>7</v>
      </c>
      <c r="F59" s="734">
        <v>495429</v>
      </c>
      <c r="G59" s="681">
        <v>18</v>
      </c>
      <c r="I59" s="741">
        <f t="shared" si="12"/>
        <v>-0.14285714285714285</v>
      </c>
      <c r="J59" s="742">
        <f t="shared" si="13"/>
        <v>-65429</v>
      </c>
      <c r="K59" s="741">
        <f t="shared" si="14"/>
        <v>-0.13206534135062745</v>
      </c>
      <c r="L59" s="741">
        <f t="shared" si="14"/>
        <v>1.2777777777777777</v>
      </c>
      <c r="Z59" s="667"/>
      <c r="AA59" s="668"/>
    </row>
    <row r="60" spans="1:27" s="642" customFormat="1" ht="14.4" x14ac:dyDescent="0.55000000000000004">
      <c r="A60" s="635" t="s">
        <v>259</v>
      </c>
      <c r="B60" s="678">
        <v>5</v>
      </c>
      <c r="C60" s="712">
        <v>493980</v>
      </c>
      <c r="D60" s="679">
        <v>11</v>
      </c>
      <c r="E60" s="680">
        <v>4</v>
      </c>
      <c r="F60" s="734">
        <v>367425</v>
      </c>
      <c r="G60" s="681">
        <v>29</v>
      </c>
      <c r="I60" s="741">
        <f t="shared" si="12"/>
        <v>0.25</v>
      </c>
      <c r="J60" s="742">
        <f t="shared" si="13"/>
        <v>126555</v>
      </c>
      <c r="K60" s="741">
        <f t="shared" si="14"/>
        <v>0.34443764033476221</v>
      </c>
      <c r="L60" s="741">
        <f t="shared" si="14"/>
        <v>-0.62068965517241381</v>
      </c>
      <c r="Z60" s="667"/>
      <c r="AA60" s="668"/>
    </row>
    <row r="61" spans="1:27" s="642" customFormat="1" ht="14.4" x14ac:dyDescent="0.55000000000000004">
      <c r="A61" s="650" t="s">
        <v>16</v>
      </c>
      <c r="B61" s="678">
        <v>143</v>
      </c>
      <c r="C61" s="712">
        <v>367647</v>
      </c>
      <c r="D61" s="679">
        <v>25</v>
      </c>
      <c r="E61" s="680">
        <v>159</v>
      </c>
      <c r="F61" s="734">
        <v>351689</v>
      </c>
      <c r="G61" s="681">
        <v>33</v>
      </c>
      <c r="I61" s="741">
        <f t="shared" si="12"/>
        <v>-0.10062893081761007</v>
      </c>
      <c r="J61" s="742">
        <f t="shared" si="13"/>
        <v>15958</v>
      </c>
      <c r="K61" s="741">
        <f t="shared" si="14"/>
        <v>4.5375317396904653E-2</v>
      </c>
      <c r="L61" s="741">
        <f t="shared" si="14"/>
        <v>-0.24242424242424243</v>
      </c>
      <c r="Z61" s="667"/>
      <c r="AA61" s="668"/>
    </row>
    <row r="62" spans="1:27" s="642" customFormat="1" x14ac:dyDescent="0.4">
      <c r="B62" s="682"/>
      <c r="C62" s="713"/>
      <c r="D62" s="682"/>
      <c r="E62" s="682"/>
      <c r="F62" s="713"/>
      <c r="G62" s="682"/>
      <c r="AA62" s="668"/>
    </row>
    <row r="63" spans="1:27" s="642" customFormat="1" x14ac:dyDescent="0.4">
      <c r="B63" s="682"/>
      <c r="C63" s="713"/>
      <c r="D63" s="682"/>
      <c r="E63" s="682"/>
      <c r="F63" s="713"/>
      <c r="G63" s="682"/>
      <c r="AA63" s="668"/>
    </row>
    <row r="64" spans="1:27" s="642" customFormat="1" ht="14.4" x14ac:dyDescent="0.4">
      <c r="B64" s="656"/>
      <c r="C64" s="657" t="s">
        <v>7812</v>
      </c>
      <c r="D64" s="52"/>
      <c r="E64" s="656"/>
      <c r="F64" s="657" t="s">
        <v>7805</v>
      </c>
      <c r="G64" s="52"/>
      <c r="I64" s="658" t="s">
        <v>7799</v>
      </c>
      <c r="J64" s="658" t="s">
        <v>7809</v>
      </c>
      <c r="K64" s="658" t="s">
        <v>7810</v>
      </c>
      <c r="L64" s="658" t="s">
        <v>7799</v>
      </c>
      <c r="AA64" s="668"/>
    </row>
    <row r="65" spans="1:27" s="642" customFormat="1" ht="14.4" x14ac:dyDescent="0.55000000000000004">
      <c r="B65" s="368" t="s">
        <v>262</v>
      </c>
      <c r="C65" s="368" t="s">
        <v>7811</v>
      </c>
      <c r="D65" s="368" t="s">
        <v>264</v>
      </c>
      <c r="E65" s="368" t="s">
        <v>262</v>
      </c>
      <c r="F65" s="368" t="s">
        <v>7811</v>
      </c>
      <c r="G65" s="368" t="s">
        <v>264</v>
      </c>
      <c r="I65" s="663" t="s">
        <v>262</v>
      </c>
      <c r="J65" s="663" t="s">
        <v>263</v>
      </c>
      <c r="K65" s="663" t="s">
        <v>263</v>
      </c>
      <c r="L65" s="663" t="s">
        <v>264</v>
      </c>
      <c r="AA65" s="668"/>
    </row>
    <row r="66" spans="1:27" s="642" customFormat="1" ht="14.4" x14ac:dyDescent="0.55000000000000004">
      <c r="A66" s="654" t="s">
        <v>62</v>
      </c>
      <c r="B66" s="683">
        <v>276</v>
      </c>
      <c r="C66" s="715">
        <v>405719</v>
      </c>
      <c r="D66" s="675">
        <v>38</v>
      </c>
      <c r="E66" s="676">
        <v>262</v>
      </c>
      <c r="F66" s="733">
        <v>396580</v>
      </c>
      <c r="G66" s="686">
        <v>31</v>
      </c>
      <c r="I66" s="737">
        <f>(B66-E66)/E66</f>
        <v>5.3435114503816793E-2</v>
      </c>
      <c r="J66" s="738">
        <f>(C66-F66)</f>
        <v>9139</v>
      </c>
      <c r="K66" s="739">
        <f>(C66-F66)/F66</f>
        <v>2.304453073780826E-2</v>
      </c>
      <c r="L66" s="740">
        <f>(D66-G66)/G66</f>
        <v>0.22580645161290322</v>
      </c>
      <c r="Z66" s="667"/>
      <c r="AA66" s="668"/>
    </row>
    <row r="67" spans="1:27" s="642" customFormat="1" ht="14.4" x14ac:dyDescent="0.55000000000000004">
      <c r="A67" s="652" t="s">
        <v>248</v>
      </c>
      <c r="B67" s="678">
        <v>3</v>
      </c>
      <c r="C67" s="712">
        <v>253267</v>
      </c>
      <c r="D67" s="679">
        <v>24</v>
      </c>
      <c r="E67" s="680">
        <v>3</v>
      </c>
      <c r="F67" s="734">
        <v>411600</v>
      </c>
      <c r="G67" s="681">
        <v>29</v>
      </c>
      <c r="I67" s="741">
        <f t="shared" ref="I67:I81" si="15">(B67-E67)/E67</f>
        <v>0</v>
      </c>
      <c r="J67" s="742">
        <f t="shared" ref="J67:J81" si="16">(C67-F67)</f>
        <v>-158333</v>
      </c>
      <c r="K67" s="741">
        <f t="shared" ref="K67:L81" si="17">(C67-F67)/F67</f>
        <v>-0.38467687074829932</v>
      </c>
      <c r="L67" s="741">
        <f t="shared" si="17"/>
        <v>-0.17241379310344829</v>
      </c>
      <c r="Z67" s="667"/>
      <c r="AA67" s="668"/>
    </row>
    <row r="68" spans="1:27" s="642" customFormat="1" ht="14.4" x14ac:dyDescent="0.55000000000000004">
      <c r="A68" s="652" t="s">
        <v>156</v>
      </c>
      <c r="B68" s="678">
        <v>3</v>
      </c>
      <c r="C68" s="712">
        <v>401500</v>
      </c>
      <c r="D68" s="679">
        <v>124</v>
      </c>
      <c r="E68" s="680">
        <v>4</v>
      </c>
      <c r="F68" s="734">
        <v>466588</v>
      </c>
      <c r="G68" s="681">
        <v>47</v>
      </c>
      <c r="I68" s="741">
        <f t="shared" si="15"/>
        <v>-0.25</v>
      </c>
      <c r="J68" s="742">
        <f t="shared" si="16"/>
        <v>-65088</v>
      </c>
      <c r="K68" s="741">
        <f t="shared" si="17"/>
        <v>-0.13949780105789261</v>
      </c>
      <c r="L68" s="741">
        <f t="shared" si="17"/>
        <v>1.6382978723404256</v>
      </c>
      <c r="Z68" s="667"/>
      <c r="AA68" s="668"/>
    </row>
    <row r="69" spans="1:27" s="642" customFormat="1" ht="14.4" x14ac:dyDescent="0.55000000000000004">
      <c r="A69" s="652" t="s">
        <v>63</v>
      </c>
      <c r="B69" s="678">
        <v>3</v>
      </c>
      <c r="C69" s="712">
        <v>680000</v>
      </c>
      <c r="D69" s="679">
        <v>82</v>
      </c>
      <c r="E69" s="680">
        <v>1</v>
      </c>
      <c r="F69" s="734">
        <v>670000</v>
      </c>
      <c r="G69" s="681">
        <v>43</v>
      </c>
      <c r="I69" s="741">
        <f t="shared" si="15"/>
        <v>2</v>
      </c>
      <c r="J69" s="742">
        <f t="shared" si="16"/>
        <v>10000</v>
      </c>
      <c r="K69" s="741">
        <f t="shared" si="17"/>
        <v>1.4925373134328358E-2</v>
      </c>
      <c r="L69" s="741">
        <f t="shared" si="17"/>
        <v>0.90697674418604646</v>
      </c>
      <c r="Z69" s="667"/>
      <c r="AA69" s="668"/>
    </row>
    <row r="70" spans="1:27" s="642" customFormat="1" ht="14.4" x14ac:dyDescent="0.55000000000000004">
      <c r="A70" s="652" t="s">
        <v>64</v>
      </c>
      <c r="B70" s="678">
        <v>2</v>
      </c>
      <c r="C70" s="712">
        <v>424250</v>
      </c>
      <c r="D70" s="679">
        <v>35</v>
      </c>
      <c r="E70" s="680">
        <v>4</v>
      </c>
      <c r="F70" s="734">
        <v>579975</v>
      </c>
      <c r="G70" s="681">
        <v>47</v>
      </c>
      <c r="I70" s="741">
        <f t="shared" si="15"/>
        <v>-0.5</v>
      </c>
      <c r="J70" s="742">
        <f t="shared" si="16"/>
        <v>-155725</v>
      </c>
      <c r="K70" s="741">
        <f t="shared" si="17"/>
        <v>-0.26850295271347902</v>
      </c>
      <c r="L70" s="741">
        <f t="shared" si="17"/>
        <v>-0.25531914893617019</v>
      </c>
      <c r="Z70" s="667"/>
      <c r="AA70" s="668"/>
    </row>
    <row r="71" spans="1:27" s="642" customFormat="1" ht="14.4" x14ac:dyDescent="0.55000000000000004">
      <c r="A71" s="635" t="s">
        <v>65</v>
      </c>
      <c r="B71" s="678">
        <v>47</v>
      </c>
      <c r="C71" s="712">
        <v>408142</v>
      </c>
      <c r="D71" s="679">
        <v>39</v>
      </c>
      <c r="E71" s="680">
        <v>58</v>
      </c>
      <c r="F71" s="734">
        <v>437813</v>
      </c>
      <c r="G71" s="681">
        <v>34</v>
      </c>
      <c r="I71" s="741">
        <f t="shared" si="15"/>
        <v>-0.18965517241379309</v>
      </c>
      <c r="J71" s="742">
        <f t="shared" si="16"/>
        <v>-29671</v>
      </c>
      <c r="K71" s="741">
        <f t="shared" si="17"/>
        <v>-6.7770943302277453E-2</v>
      </c>
      <c r="L71" s="741">
        <f t="shared" si="17"/>
        <v>0.14705882352941177</v>
      </c>
      <c r="Z71" s="667"/>
      <c r="AA71" s="668"/>
    </row>
    <row r="72" spans="1:27" s="642" customFormat="1" ht="14.4" x14ac:dyDescent="0.55000000000000004">
      <c r="A72" s="635" t="s">
        <v>66</v>
      </c>
      <c r="B72" s="678">
        <v>31</v>
      </c>
      <c r="C72" s="712">
        <v>395022</v>
      </c>
      <c r="D72" s="679">
        <v>27</v>
      </c>
      <c r="E72" s="680">
        <v>40</v>
      </c>
      <c r="F72" s="734">
        <v>313859</v>
      </c>
      <c r="G72" s="681">
        <v>23</v>
      </c>
      <c r="I72" s="743">
        <f t="shared" si="15"/>
        <v>-0.22500000000000001</v>
      </c>
      <c r="J72" s="742">
        <f t="shared" si="16"/>
        <v>81163</v>
      </c>
      <c r="K72" s="741">
        <f t="shared" si="17"/>
        <v>0.25859701330852392</v>
      </c>
      <c r="L72" s="741">
        <f t="shared" si="17"/>
        <v>0.17391304347826086</v>
      </c>
      <c r="Z72" s="667"/>
      <c r="AA72" s="668"/>
    </row>
    <row r="73" spans="1:27" s="642" customFormat="1" ht="14.4" x14ac:dyDescent="0.55000000000000004">
      <c r="A73" s="635" t="s">
        <v>67</v>
      </c>
      <c r="B73" s="678">
        <v>36</v>
      </c>
      <c r="C73" s="712">
        <v>396936</v>
      </c>
      <c r="D73" s="679">
        <v>48</v>
      </c>
      <c r="E73" s="680">
        <v>32</v>
      </c>
      <c r="F73" s="734">
        <v>399834</v>
      </c>
      <c r="G73" s="681">
        <v>29</v>
      </c>
      <c r="I73" s="741">
        <f t="shared" si="15"/>
        <v>0.125</v>
      </c>
      <c r="J73" s="742">
        <f t="shared" si="16"/>
        <v>-2898</v>
      </c>
      <c r="K73" s="741">
        <f t="shared" si="17"/>
        <v>-7.2480079232881646E-3</v>
      </c>
      <c r="L73" s="741">
        <f t="shared" si="17"/>
        <v>0.65517241379310343</v>
      </c>
      <c r="Z73" s="667"/>
      <c r="AA73" s="668"/>
    </row>
    <row r="74" spans="1:27" s="642" customFormat="1" ht="14.4" x14ac:dyDescent="0.55000000000000004">
      <c r="A74" s="635" t="s">
        <v>157</v>
      </c>
      <c r="B74" s="678">
        <v>11</v>
      </c>
      <c r="C74" s="712">
        <v>406627</v>
      </c>
      <c r="D74" s="679">
        <v>66</v>
      </c>
      <c r="E74" s="680">
        <v>11</v>
      </c>
      <c r="F74" s="734">
        <v>389400</v>
      </c>
      <c r="G74" s="681">
        <v>26</v>
      </c>
      <c r="I74" s="741">
        <f t="shared" si="15"/>
        <v>0</v>
      </c>
      <c r="J74" s="742">
        <f t="shared" si="16"/>
        <v>17227</v>
      </c>
      <c r="K74" s="741">
        <f t="shared" si="17"/>
        <v>4.4239856189008733E-2</v>
      </c>
      <c r="L74" s="741">
        <f t="shared" si="17"/>
        <v>1.5384615384615385</v>
      </c>
      <c r="Z74" s="667"/>
      <c r="AA74" s="668"/>
    </row>
    <row r="75" spans="1:27" s="642" customFormat="1" ht="14.4" x14ac:dyDescent="0.55000000000000004">
      <c r="A75" s="635" t="s">
        <v>141</v>
      </c>
      <c r="B75" s="678">
        <v>1</v>
      </c>
      <c r="C75" s="712">
        <v>270000</v>
      </c>
      <c r="D75" s="679">
        <v>38</v>
      </c>
      <c r="E75" s="680">
        <v>2</v>
      </c>
      <c r="F75" s="734">
        <v>292500</v>
      </c>
      <c r="G75" s="681">
        <v>64</v>
      </c>
      <c r="I75" s="741">
        <f t="shared" si="15"/>
        <v>-0.5</v>
      </c>
      <c r="J75" s="742">
        <f t="shared" si="16"/>
        <v>-22500</v>
      </c>
      <c r="K75" s="741">
        <f t="shared" si="17"/>
        <v>-7.6923076923076927E-2</v>
      </c>
      <c r="L75" s="741">
        <f t="shared" si="17"/>
        <v>-0.40625</v>
      </c>
      <c r="Z75" s="667"/>
      <c r="AA75" s="668"/>
    </row>
    <row r="76" spans="1:27" s="642" customFormat="1" ht="14.4" x14ac:dyDescent="0.55000000000000004">
      <c r="A76" s="635" t="s">
        <v>158</v>
      </c>
      <c r="B76" s="678">
        <v>2</v>
      </c>
      <c r="C76" s="712">
        <v>670250</v>
      </c>
      <c r="D76" s="679">
        <v>62</v>
      </c>
      <c r="E76" s="680">
        <v>2</v>
      </c>
      <c r="F76" s="734">
        <v>652500</v>
      </c>
      <c r="G76" s="681">
        <v>104</v>
      </c>
      <c r="I76" s="741">
        <f t="shared" si="15"/>
        <v>0</v>
      </c>
      <c r="J76" s="742">
        <f t="shared" si="16"/>
        <v>17750</v>
      </c>
      <c r="K76" s="741">
        <f t="shared" si="17"/>
        <v>2.7203065134099615E-2</v>
      </c>
      <c r="L76" s="741">
        <f t="shared" si="17"/>
        <v>-0.40384615384615385</v>
      </c>
      <c r="Z76" s="667"/>
      <c r="AA76" s="668"/>
    </row>
    <row r="77" spans="1:27" s="642" customFormat="1" ht="14.4" x14ac:dyDescent="0.55000000000000004">
      <c r="A77" s="635" t="s">
        <v>68</v>
      </c>
      <c r="B77" s="678">
        <v>18</v>
      </c>
      <c r="C77" s="712">
        <v>517574</v>
      </c>
      <c r="D77" s="679">
        <v>34</v>
      </c>
      <c r="E77" s="680">
        <v>16</v>
      </c>
      <c r="F77" s="734">
        <v>644094</v>
      </c>
      <c r="G77" s="681">
        <v>36</v>
      </c>
      <c r="I77" s="741">
        <f t="shared" si="15"/>
        <v>0.125</v>
      </c>
      <c r="J77" s="742">
        <f t="shared" si="16"/>
        <v>-126520</v>
      </c>
      <c r="K77" s="741">
        <f t="shared" si="17"/>
        <v>-0.19643095573006425</v>
      </c>
      <c r="L77" s="741">
        <f t="shared" si="17"/>
        <v>-5.5555555555555552E-2</v>
      </c>
      <c r="Z77" s="667"/>
      <c r="AA77" s="668"/>
    </row>
    <row r="78" spans="1:27" s="642" customFormat="1" ht="14.4" x14ac:dyDescent="0.55000000000000004">
      <c r="A78" s="635" t="s">
        <v>69</v>
      </c>
      <c r="B78" s="678">
        <v>24</v>
      </c>
      <c r="C78" s="712">
        <v>388082</v>
      </c>
      <c r="D78" s="679">
        <v>34</v>
      </c>
      <c r="E78" s="680">
        <v>14</v>
      </c>
      <c r="F78" s="734">
        <v>359829</v>
      </c>
      <c r="G78" s="681">
        <v>49</v>
      </c>
      <c r="I78" s="741">
        <f t="shared" si="15"/>
        <v>0.7142857142857143</v>
      </c>
      <c r="J78" s="742">
        <f t="shared" si="16"/>
        <v>28253</v>
      </c>
      <c r="K78" s="741">
        <f t="shared" si="17"/>
        <v>7.8517851535034697E-2</v>
      </c>
      <c r="L78" s="741">
        <f t="shared" si="17"/>
        <v>-0.30612244897959184</v>
      </c>
      <c r="Z78" s="667"/>
      <c r="AA78" s="668"/>
    </row>
    <row r="79" spans="1:27" s="642" customFormat="1" ht="14.4" x14ac:dyDescent="0.55000000000000004">
      <c r="A79" s="635" t="s">
        <v>255</v>
      </c>
      <c r="B79" s="678">
        <v>12</v>
      </c>
      <c r="C79" s="712">
        <v>686850</v>
      </c>
      <c r="D79" s="679">
        <v>34</v>
      </c>
      <c r="E79" s="680">
        <v>5</v>
      </c>
      <c r="F79" s="734">
        <v>484158</v>
      </c>
      <c r="G79" s="681">
        <v>53</v>
      </c>
      <c r="I79" s="741">
        <f t="shared" si="15"/>
        <v>1.4</v>
      </c>
      <c r="J79" s="742">
        <f t="shared" si="16"/>
        <v>202692</v>
      </c>
      <c r="K79" s="741">
        <f t="shared" si="17"/>
        <v>0.41864845773487169</v>
      </c>
      <c r="L79" s="741">
        <f t="shared" si="17"/>
        <v>-0.35849056603773582</v>
      </c>
      <c r="Z79" s="667"/>
      <c r="AA79" s="668"/>
    </row>
    <row r="80" spans="1:27" ht="14.4" x14ac:dyDescent="0.55000000000000004">
      <c r="A80" s="635" t="s">
        <v>159</v>
      </c>
      <c r="B80" s="678">
        <v>2</v>
      </c>
      <c r="C80" s="711">
        <v>455500</v>
      </c>
      <c r="D80" s="679">
        <v>2</v>
      </c>
      <c r="E80" s="680">
        <v>1</v>
      </c>
      <c r="F80" s="735">
        <v>492900</v>
      </c>
      <c r="G80" s="681">
        <v>45</v>
      </c>
      <c r="I80" s="741">
        <f t="shared" si="15"/>
        <v>1</v>
      </c>
      <c r="J80" s="742">
        <f t="shared" si="16"/>
        <v>-37400</v>
      </c>
      <c r="K80" s="741">
        <f t="shared" si="17"/>
        <v>-7.5877459931020491E-2</v>
      </c>
      <c r="L80" s="741">
        <f t="shared" si="17"/>
        <v>-0.9555555555555556</v>
      </c>
      <c r="Z80" s="666"/>
    </row>
    <row r="81" spans="1:26" ht="14.4" x14ac:dyDescent="0.55000000000000004">
      <c r="A81" s="650" t="s">
        <v>70</v>
      </c>
      <c r="B81" s="678">
        <v>81</v>
      </c>
      <c r="C81" s="711">
        <v>340009</v>
      </c>
      <c r="D81" s="679">
        <v>33</v>
      </c>
      <c r="E81" s="680">
        <v>69</v>
      </c>
      <c r="F81" s="735">
        <v>328125</v>
      </c>
      <c r="G81" s="681">
        <v>24</v>
      </c>
      <c r="I81" s="741">
        <f t="shared" si="15"/>
        <v>0.17391304347826086</v>
      </c>
      <c r="J81" s="742">
        <f t="shared" si="16"/>
        <v>11884</v>
      </c>
      <c r="K81" s="741">
        <f t="shared" si="17"/>
        <v>3.6217904761904764E-2</v>
      </c>
      <c r="L81" s="741">
        <f t="shared" si="17"/>
        <v>0.375</v>
      </c>
      <c r="Z81" s="666"/>
    </row>
    <row r="82" spans="1:26" x14ac:dyDescent="0.4">
      <c r="C82" s="726"/>
      <c r="F82" s="711" t="s">
        <v>7813</v>
      </c>
    </row>
    <row r="83" spans="1:26" x14ac:dyDescent="0.4">
      <c r="C83" s="726"/>
      <c r="F83" s="711" t="s">
        <v>7813</v>
      </c>
    </row>
    <row r="84" spans="1:26" ht="14.4" x14ac:dyDescent="0.4">
      <c r="B84" s="656"/>
      <c r="C84" s="657" t="s">
        <v>7812</v>
      </c>
      <c r="D84" s="52"/>
      <c r="E84" s="656"/>
      <c r="F84" s="657" t="s">
        <v>7805</v>
      </c>
      <c r="G84" s="52"/>
      <c r="H84" s="642"/>
      <c r="I84" s="658" t="s">
        <v>7799</v>
      </c>
      <c r="J84" s="658" t="s">
        <v>7809</v>
      </c>
      <c r="K84" s="658" t="s">
        <v>7810</v>
      </c>
      <c r="L84" s="658" t="s">
        <v>7799</v>
      </c>
    </row>
    <row r="85" spans="1:26" ht="14.4" x14ac:dyDescent="0.55000000000000004">
      <c r="A85" s="639"/>
      <c r="B85" s="368" t="s">
        <v>262</v>
      </c>
      <c r="C85" s="368" t="s">
        <v>7811</v>
      </c>
      <c r="D85" s="368" t="s">
        <v>264</v>
      </c>
      <c r="E85" s="368" t="s">
        <v>262</v>
      </c>
      <c r="F85" s="368" t="s">
        <v>7811</v>
      </c>
      <c r="G85" s="368" t="s">
        <v>264</v>
      </c>
      <c r="H85" s="642"/>
      <c r="I85" s="663" t="s">
        <v>262</v>
      </c>
      <c r="J85" s="663" t="s">
        <v>263</v>
      </c>
      <c r="K85" s="663" t="s">
        <v>263</v>
      </c>
      <c r="L85" s="663" t="s">
        <v>264</v>
      </c>
    </row>
    <row r="86" spans="1:26" ht="14.4" x14ac:dyDescent="0.55000000000000004">
      <c r="A86" s="649" t="s">
        <v>94</v>
      </c>
      <c r="B86" s="674">
        <v>194</v>
      </c>
      <c r="C86" s="710">
        <v>513846</v>
      </c>
      <c r="D86" s="675">
        <v>32</v>
      </c>
      <c r="E86" s="676">
        <v>176</v>
      </c>
      <c r="F86" s="733">
        <v>537940</v>
      </c>
      <c r="G86" s="677">
        <v>39</v>
      </c>
      <c r="I86" s="737">
        <f>(B86-E86)/E86</f>
        <v>0.10227272727272728</v>
      </c>
      <c r="J86" s="738">
        <f>(C86-F86)</f>
        <v>-24094</v>
      </c>
      <c r="K86" s="739">
        <f>(C86-F86)/F86</f>
        <v>-4.4789381715432945E-2</v>
      </c>
      <c r="L86" s="740">
        <f>(D86-G86)/G86</f>
        <v>-0.17948717948717949</v>
      </c>
      <c r="Z86" s="666"/>
    </row>
    <row r="87" spans="1:26" ht="14.4" x14ac:dyDescent="0.55000000000000004">
      <c r="A87" s="652" t="s">
        <v>21</v>
      </c>
      <c r="B87" s="678">
        <v>1</v>
      </c>
      <c r="C87" s="711">
        <v>889000</v>
      </c>
      <c r="D87" s="679">
        <v>11</v>
      </c>
      <c r="E87" s="680">
        <v>0</v>
      </c>
      <c r="F87" s="735">
        <v>0</v>
      </c>
      <c r="G87" s="681">
        <v>0</v>
      </c>
      <c r="I87" s="741" t="e">
        <f t="shared" ref="I87:I96" si="18">(B87-E87)/E87</f>
        <v>#DIV/0!</v>
      </c>
      <c r="J87" s="742">
        <f t="shared" ref="J87:J96" si="19">(C87-F87)</f>
        <v>889000</v>
      </c>
      <c r="K87" s="741" t="e">
        <f t="shared" ref="K87:L96" si="20">(C87-F87)/F87</f>
        <v>#DIV/0!</v>
      </c>
      <c r="L87" s="741" t="e">
        <f t="shared" si="20"/>
        <v>#DIV/0!</v>
      </c>
      <c r="Z87" s="666"/>
    </row>
    <row r="88" spans="1:26" ht="14.4" x14ac:dyDescent="0.55000000000000004">
      <c r="A88" s="636" t="s">
        <v>39</v>
      </c>
      <c r="B88" s="678">
        <v>8</v>
      </c>
      <c r="C88" s="711">
        <v>306869</v>
      </c>
      <c r="D88" s="679">
        <v>45</v>
      </c>
      <c r="E88" s="680">
        <v>3</v>
      </c>
      <c r="F88" s="735">
        <v>544967</v>
      </c>
      <c r="G88" s="681">
        <v>92</v>
      </c>
      <c r="I88" s="741">
        <f t="shared" si="18"/>
        <v>1.6666666666666667</v>
      </c>
      <c r="J88" s="742">
        <f t="shared" si="19"/>
        <v>-238098</v>
      </c>
      <c r="K88" s="741">
        <f t="shared" si="20"/>
        <v>-0.43690351892866908</v>
      </c>
      <c r="L88" s="741">
        <f t="shared" si="20"/>
        <v>-0.51086956521739135</v>
      </c>
      <c r="Z88" s="666"/>
    </row>
    <row r="89" spans="1:26" ht="14.4" x14ac:dyDescent="0.55000000000000004">
      <c r="A89" s="635" t="s">
        <v>40</v>
      </c>
      <c r="B89" s="678">
        <v>34</v>
      </c>
      <c r="C89" s="711">
        <v>584280</v>
      </c>
      <c r="D89" s="679">
        <v>17</v>
      </c>
      <c r="E89" s="680">
        <v>32</v>
      </c>
      <c r="F89" s="735">
        <v>511120</v>
      </c>
      <c r="G89" s="681">
        <v>33</v>
      </c>
      <c r="I89" s="741">
        <f t="shared" si="18"/>
        <v>6.25E-2</v>
      </c>
      <c r="J89" s="742">
        <f t="shared" si="19"/>
        <v>73160</v>
      </c>
      <c r="K89" s="741">
        <f t="shared" si="20"/>
        <v>0.14313664110189389</v>
      </c>
      <c r="L89" s="743">
        <f t="shared" si="20"/>
        <v>-0.48484848484848486</v>
      </c>
      <c r="Z89" s="666"/>
    </row>
    <row r="90" spans="1:26" ht="14.4" x14ac:dyDescent="0.55000000000000004">
      <c r="A90" s="635" t="s">
        <v>41</v>
      </c>
      <c r="B90" s="678">
        <v>8</v>
      </c>
      <c r="C90" s="711">
        <v>435625</v>
      </c>
      <c r="D90" s="679">
        <v>31</v>
      </c>
      <c r="E90" s="680">
        <v>6</v>
      </c>
      <c r="F90" s="735">
        <v>351400</v>
      </c>
      <c r="G90" s="681">
        <v>45</v>
      </c>
      <c r="I90" s="741">
        <f t="shared" si="18"/>
        <v>0.33333333333333331</v>
      </c>
      <c r="J90" s="742">
        <f t="shared" si="19"/>
        <v>84225</v>
      </c>
      <c r="K90" s="741">
        <f t="shared" si="20"/>
        <v>0.23968412066021627</v>
      </c>
      <c r="L90" s="741">
        <f t="shared" si="20"/>
        <v>-0.31111111111111112</v>
      </c>
      <c r="Z90" s="666"/>
    </row>
    <row r="91" spans="1:26" ht="14.4" x14ac:dyDescent="0.55000000000000004">
      <c r="A91" s="635" t="s">
        <v>42</v>
      </c>
      <c r="B91" s="678">
        <v>39</v>
      </c>
      <c r="C91" s="711">
        <v>500654</v>
      </c>
      <c r="D91" s="679">
        <v>47</v>
      </c>
      <c r="E91" s="680">
        <v>28</v>
      </c>
      <c r="F91" s="735">
        <v>470394</v>
      </c>
      <c r="G91" s="681">
        <v>44</v>
      </c>
      <c r="I91" s="741">
        <f t="shared" si="18"/>
        <v>0.39285714285714285</v>
      </c>
      <c r="J91" s="742">
        <f t="shared" si="19"/>
        <v>30260</v>
      </c>
      <c r="K91" s="741">
        <f t="shared" si="20"/>
        <v>6.4329051816137114E-2</v>
      </c>
      <c r="L91" s="741">
        <f t="shared" si="20"/>
        <v>6.8181818181818177E-2</v>
      </c>
      <c r="Z91" s="666"/>
    </row>
    <row r="92" spans="1:26" ht="14.4" x14ac:dyDescent="0.55000000000000004">
      <c r="A92" s="635" t="s">
        <v>43</v>
      </c>
      <c r="B92" s="678">
        <v>47</v>
      </c>
      <c r="C92" s="711">
        <v>668173</v>
      </c>
      <c r="D92" s="679">
        <v>30</v>
      </c>
      <c r="E92" s="680">
        <v>54</v>
      </c>
      <c r="F92" s="735">
        <v>769001</v>
      </c>
      <c r="G92" s="681">
        <v>44</v>
      </c>
      <c r="I92" s="741">
        <f t="shared" si="18"/>
        <v>-0.12962962962962962</v>
      </c>
      <c r="J92" s="742">
        <f t="shared" si="19"/>
        <v>-100828</v>
      </c>
      <c r="K92" s="741">
        <f t="shared" si="20"/>
        <v>-0.13111556421903223</v>
      </c>
      <c r="L92" s="741">
        <f t="shared" si="20"/>
        <v>-0.31818181818181818</v>
      </c>
      <c r="Z92" s="666"/>
    </row>
    <row r="93" spans="1:26" ht="14.4" x14ac:dyDescent="0.55000000000000004">
      <c r="A93" s="635" t="s">
        <v>141</v>
      </c>
      <c r="B93" s="678">
        <v>1</v>
      </c>
      <c r="C93" s="711">
        <v>291000</v>
      </c>
      <c r="D93" s="679">
        <v>5</v>
      </c>
      <c r="E93" s="680">
        <v>0</v>
      </c>
      <c r="F93" s="735">
        <v>0</v>
      </c>
      <c r="G93" s="681">
        <v>0</v>
      </c>
      <c r="I93" s="741" t="e">
        <f t="shared" si="18"/>
        <v>#DIV/0!</v>
      </c>
      <c r="J93" s="742">
        <f t="shared" si="19"/>
        <v>291000</v>
      </c>
      <c r="K93" s="741" t="e">
        <f t="shared" si="20"/>
        <v>#DIV/0!</v>
      </c>
      <c r="L93" s="741" t="e">
        <f t="shared" si="20"/>
        <v>#DIV/0!</v>
      </c>
      <c r="Z93" s="666"/>
    </row>
    <row r="94" spans="1:26" ht="14.4" x14ac:dyDescent="0.55000000000000004">
      <c r="A94" s="635" t="s">
        <v>44</v>
      </c>
      <c r="B94" s="678">
        <v>34</v>
      </c>
      <c r="C94" s="711">
        <v>383126</v>
      </c>
      <c r="D94" s="679">
        <v>32</v>
      </c>
      <c r="E94" s="680">
        <v>27</v>
      </c>
      <c r="F94" s="735">
        <v>383853</v>
      </c>
      <c r="G94" s="681">
        <v>27</v>
      </c>
      <c r="I94" s="741">
        <f t="shared" si="18"/>
        <v>0.25925925925925924</v>
      </c>
      <c r="J94" s="742">
        <f t="shared" si="19"/>
        <v>-727</v>
      </c>
      <c r="K94" s="741">
        <f t="shared" si="20"/>
        <v>-1.8939541960073258E-3</v>
      </c>
      <c r="L94" s="741">
        <f t="shared" si="20"/>
        <v>0.18518518518518517</v>
      </c>
      <c r="Z94" s="666"/>
    </row>
    <row r="95" spans="1:26" ht="14.4" x14ac:dyDescent="0.55000000000000004">
      <c r="A95" s="635" t="s">
        <v>45</v>
      </c>
      <c r="B95" s="678">
        <v>13</v>
      </c>
      <c r="C95" s="711">
        <v>426905</v>
      </c>
      <c r="D95" s="679">
        <v>33</v>
      </c>
      <c r="E95" s="680">
        <v>11</v>
      </c>
      <c r="F95" s="735">
        <v>401241</v>
      </c>
      <c r="G95" s="681">
        <v>33</v>
      </c>
      <c r="I95" s="741">
        <f t="shared" si="18"/>
        <v>0.18181818181818182</v>
      </c>
      <c r="J95" s="742">
        <f t="shared" si="19"/>
        <v>25664</v>
      </c>
      <c r="K95" s="741">
        <f t="shared" si="20"/>
        <v>6.3961559262388445E-2</v>
      </c>
      <c r="L95" s="741">
        <f t="shared" si="20"/>
        <v>0</v>
      </c>
      <c r="Z95" s="666"/>
    </row>
    <row r="96" spans="1:26" ht="14.4" x14ac:dyDescent="0.55000000000000004">
      <c r="A96" s="650" t="s">
        <v>46</v>
      </c>
      <c r="B96" s="678">
        <v>9</v>
      </c>
      <c r="C96" s="711">
        <v>355000</v>
      </c>
      <c r="D96" s="679">
        <v>23</v>
      </c>
      <c r="E96" s="680">
        <v>15</v>
      </c>
      <c r="F96" s="735">
        <v>340231</v>
      </c>
      <c r="G96" s="681">
        <v>39</v>
      </c>
      <c r="I96" s="741">
        <f t="shared" si="18"/>
        <v>-0.4</v>
      </c>
      <c r="J96" s="742">
        <f t="shared" si="19"/>
        <v>14769</v>
      </c>
      <c r="K96" s="741">
        <f t="shared" si="20"/>
        <v>4.3408742883511493E-2</v>
      </c>
      <c r="L96" s="741">
        <f t="shared" si="20"/>
        <v>-0.41025641025641024</v>
      </c>
      <c r="Z96" s="666"/>
    </row>
    <row r="97" spans="1:27" x14ac:dyDescent="0.4">
      <c r="C97" s="726"/>
      <c r="F97" s="711" t="s">
        <v>7813</v>
      </c>
    </row>
    <row r="98" spans="1:27" s="642" customFormat="1" x14ac:dyDescent="0.4">
      <c r="A98" s="639"/>
      <c r="B98" s="694"/>
      <c r="C98" s="712"/>
      <c r="D98" s="694"/>
      <c r="E98" s="694"/>
      <c r="F98" s="712" t="s">
        <v>7813</v>
      </c>
      <c r="G98" s="694"/>
      <c r="AA98" s="668"/>
    </row>
    <row r="99" spans="1:27" s="642" customFormat="1" ht="14.4" x14ac:dyDescent="0.4">
      <c r="A99" s="639"/>
      <c r="B99" s="656"/>
      <c r="C99" s="657" t="s">
        <v>7812</v>
      </c>
      <c r="D99" s="52"/>
      <c r="E99" s="656"/>
      <c r="F99" s="657" t="s">
        <v>7805</v>
      </c>
      <c r="G99" s="52"/>
      <c r="I99" s="658" t="s">
        <v>7799</v>
      </c>
      <c r="J99" s="658" t="s">
        <v>7809</v>
      </c>
      <c r="K99" s="658" t="s">
        <v>7810</v>
      </c>
      <c r="L99" s="658" t="s">
        <v>7799</v>
      </c>
      <c r="AA99" s="668"/>
    </row>
    <row r="100" spans="1:27" s="642" customFormat="1" ht="14.4" x14ac:dyDescent="0.55000000000000004">
      <c r="A100" s="644"/>
      <c r="B100" s="368" t="s">
        <v>262</v>
      </c>
      <c r="C100" s="368" t="s">
        <v>7811</v>
      </c>
      <c r="D100" s="368" t="s">
        <v>264</v>
      </c>
      <c r="E100" s="368" t="s">
        <v>262</v>
      </c>
      <c r="F100" s="368" t="s">
        <v>7811</v>
      </c>
      <c r="G100" s="368" t="s">
        <v>264</v>
      </c>
      <c r="I100" s="663" t="s">
        <v>262</v>
      </c>
      <c r="J100" s="663" t="s">
        <v>263</v>
      </c>
      <c r="K100" s="663" t="s">
        <v>263</v>
      </c>
      <c r="L100" s="663" t="s">
        <v>264</v>
      </c>
      <c r="AA100" s="668"/>
    </row>
    <row r="101" spans="1:27" s="642" customFormat="1" ht="14.4" x14ac:dyDescent="0.55000000000000004">
      <c r="A101" s="654" t="s">
        <v>95</v>
      </c>
      <c r="B101" s="674">
        <v>404</v>
      </c>
      <c r="C101" s="715">
        <v>308569</v>
      </c>
      <c r="D101" s="675">
        <v>35</v>
      </c>
      <c r="E101" s="676">
        <v>451</v>
      </c>
      <c r="F101" s="733">
        <v>295106</v>
      </c>
      <c r="G101" s="677">
        <v>38</v>
      </c>
      <c r="I101" s="737">
        <f>(B101-E101)/E101</f>
        <v>-0.10421286031042129</v>
      </c>
      <c r="J101" s="738">
        <f>(C101-F101)</f>
        <v>13463</v>
      </c>
      <c r="K101" s="739">
        <f>(C101-F101)/F101</f>
        <v>4.5620895542618584E-2</v>
      </c>
      <c r="L101" s="740">
        <f>(D101-G101)/G101</f>
        <v>-7.8947368421052627E-2</v>
      </c>
      <c r="Z101" s="667"/>
      <c r="AA101" s="668"/>
    </row>
    <row r="102" spans="1:27" s="642" customFormat="1" ht="14.4" x14ac:dyDescent="0.55000000000000004">
      <c r="A102" s="635" t="s">
        <v>47</v>
      </c>
      <c r="B102" s="678">
        <v>23</v>
      </c>
      <c r="C102" s="712">
        <v>357576</v>
      </c>
      <c r="D102" s="679">
        <v>34</v>
      </c>
      <c r="E102" s="680">
        <v>30</v>
      </c>
      <c r="F102" s="734">
        <v>438403</v>
      </c>
      <c r="G102" s="681">
        <v>36</v>
      </c>
      <c r="I102" s="741">
        <f t="shared" ref="I102:I116" si="21">(B102-E102)/E102</f>
        <v>-0.23333333333333334</v>
      </c>
      <c r="J102" s="742">
        <f t="shared" ref="J102:J116" si="22">(C102-F102)</f>
        <v>-80827</v>
      </c>
      <c r="K102" s="741">
        <f t="shared" ref="K102:L116" si="23">(C102-F102)/F102</f>
        <v>-0.18436689529953035</v>
      </c>
      <c r="L102" s="741">
        <f t="shared" si="23"/>
        <v>-5.5555555555555552E-2</v>
      </c>
      <c r="Z102" s="667"/>
      <c r="AA102" s="668"/>
    </row>
    <row r="103" spans="1:27" ht="14.4" x14ac:dyDescent="0.55000000000000004">
      <c r="A103" s="635" t="s">
        <v>48</v>
      </c>
      <c r="B103" s="678">
        <v>66</v>
      </c>
      <c r="C103" s="711">
        <v>369289</v>
      </c>
      <c r="D103" s="679">
        <v>34</v>
      </c>
      <c r="E103" s="680">
        <v>66</v>
      </c>
      <c r="F103" s="735">
        <v>345132</v>
      </c>
      <c r="G103" s="681">
        <v>44</v>
      </c>
      <c r="I103" s="741">
        <f t="shared" si="21"/>
        <v>0</v>
      </c>
      <c r="J103" s="742">
        <f t="shared" si="22"/>
        <v>24157</v>
      </c>
      <c r="K103" s="741">
        <f t="shared" si="23"/>
        <v>6.9993509729610701E-2</v>
      </c>
      <c r="L103" s="741">
        <f t="shared" si="23"/>
        <v>-0.22727272727272727</v>
      </c>
      <c r="Z103" s="666"/>
    </row>
    <row r="104" spans="1:27" ht="14.4" x14ac:dyDescent="0.55000000000000004">
      <c r="A104" s="635" t="s">
        <v>142</v>
      </c>
      <c r="B104" s="678">
        <v>6</v>
      </c>
      <c r="C104" s="711">
        <v>296000</v>
      </c>
      <c r="D104" s="679">
        <v>96</v>
      </c>
      <c r="E104" s="680">
        <v>6</v>
      </c>
      <c r="F104" s="735">
        <v>534000</v>
      </c>
      <c r="G104" s="681">
        <v>74</v>
      </c>
      <c r="I104" s="741">
        <f t="shared" si="21"/>
        <v>0</v>
      </c>
      <c r="J104" s="742">
        <f t="shared" si="22"/>
        <v>-238000</v>
      </c>
      <c r="K104" s="741">
        <f t="shared" si="23"/>
        <v>-0.44569288389513106</v>
      </c>
      <c r="L104" s="741">
        <f t="shared" si="23"/>
        <v>0.29729729729729731</v>
      </c>
      <c r="Z104" s="666"/>
    </row>
    <row r="105" spans="1:27" ht="14.4" x14ac:dyDescent="0.55000000000000004">
      <c r="A105" s="635" t="s">
        <v>143</v>
      </c>
      <c r="B105" s="678">
        <v>1</v>
      </c>
      <c r="C105" s="711">
        <v>405000</v>
      </c>
      <c r="D105" s="679">
        <v>13</v>
      </c>
      <c r="E105" s="680">
        <v>1</v>
      </c>
      <c r="F105" s="735">
        <v>238000</v>
      </c>
      <c r="G105" s="681">
        <v>4</v>
      </c>
      <c r="I105" s="741">
        <f t="shared" si="21"/>
        <v>0</v>
      </c>
      <c r="J105" s="742">
        <f t="shared" si="22"/>
        <v>167000</v>
      </c>
      <c r="K105" s="741">
        <f t="shared" si="23"/>
        <v>0.70168067226890751</v>
      </c>
      <c r="L105" s="741">
        <f t="shared" si="23"/>
        <v>2.25</v>
      </c>
      <c r="Z105" s="666"/>
    </row>
    <row r="106" spans="1:27" ht="14.4" x14ac:dyDescent="0.55000000000000004">
      <c r="A106" s="635" t="s">
        <v>49</v>
      </c>
      <c r="B106" s="678">
        <v>67</v>
      </c>
      <c r="C106" s="711">
        <v>336571</v>
      </c>
      <c r="D106" s="679">
        <v>26</v>
      </c>
      <c r="E106" s="680">
        <v>75</v>
      </c>
      <c r="F106" s="735">
        <v>291731</v>
      </c>
      <c r="G106" s="681">
        <v>35</v>
      </c>
      <c r="I106" s="741">
        <f t="shared" si="21"/>
        <v>-0.10666666666666667</v>
      </c>
      <c r="J106" s="742">
        <f t="shared" si="22"/>
        <v>44840</v>
      </c>
      <c r="K106" s="741">
        <f t="shared" si="23"/>
        <v>0.15370324031385077</v>
      </c>
      <c r="L106" s="741">
        <f t="shared" si="23"/>
        <v>-0.25714285714285712</v>
      </c>
      <c r="Z106" s="666"/>
    </row>
    <row r="107" spans="1:27" ht="14.4" x14ac:dyDescent="0.55000000000000004">
      <c r="A107" s="635" t="s">
        <v>144</v>
      </c>
      <c r="B107" s="678">
        <v>1</v>
      </c>
      <c r="C107" s="711">
        <v>390000</v>
      </c>
      <c r="D107" s="679">
        <v>50</v>
      </c>
      <c r="E107" s="680">
        <v>1</v>
      </c>
      <c r="F107" s="735">
        <v>525000</v>
      </c>
      <c r="G107" s="681">
        <v>157</v>
      </c>
      <c r="I107" s="741">
        <f t="shared" si="21"/>
        <v>0</v>
      </c>
      <c r="J107" s="742">
        <f t="shared" si="22"/>
        <v>-135000</v>
      </c>
      <c r="K107" s="741">
        <f t="shared" si="23"/>
        <v>-0.25714285714285712</v>
      </c>
      <c r="L107" s="741">
        <f t="shared" si="23"/>
        <v>-0.68152866242038213</v>
      </c>
      <c r="Z107" s="666"/>
    </row>
    <row r="108" spans="1:27" ht="14.4" x14ac:dyDescent="0.55000000000000004">
      <c r="A108" s="635" t="s">
        <v>50</v>
      </c>
      <c r="B108" s="678">
        <v>11</v>
      </c>
      <c r="C108" s="711">
        <v>455401</v>
      </c>
      <c r="D108" s="679">
        <v>22</v>
      </c>
      <c r="E108" s="680">
        <v>10</v>
      </c>
      <c r="F108" s="735">
        <v>542150</v>
      </c>
      <c r="G108" s="681">
        <v>40</v>
      </c>
      <c r="I108" s="741">
        <f t="shared" si="21"/>
        <v>0.1</v>
      </c>
      <c r="J108" s="742">
        <f t="shared" si="22"/>
        <v>-86749</v>
      </c>
      <c r="K108" s="741">
        <f t="shared" si="23"/>
        <v>-0.16000922253988747</v>
      </c>
      <c r="L108" s="741">
        <f t="shared" si="23"/>
        <v>-0.45</v>
      </c>
      <c r="Z108" s="666"/>
    </row>
    <row r="109" spans="1:27" ht="14.4" x14ac:dyDescent="0.55000000000000004">
      <c r="A109" s="635" t="s">
        <v>12</v>
      </c>
      <c r="B109" s="678">
        <v>158</v>
      </c>
      <c r="C109" s="711">
        <v>196744</v>
      </c>
      <c r="D109" s="679">
        <v>37</v>
      </c>
      <c r="E109" s="680">
        <v>183</v>
      </c>
      <c r="F109" s="735">
        <v>181049</v>
      </c>
      <c r="G109" s="681">
        <v>31</v>
      </c>
      <c r="I109" s="741">
        <f t="shared" si="21"/>
        <v>-0.13661202185792351</v>
      </c>
      <c r="J109" s="742">
        <f t="shared" si="22"/>
        <v>15695</v>
      </c>
      <c r="K109" s="741">
        <f t="shared" si="23"/>
        <v>8.6689238824848525E-2</v>
      </c>
      <c r="L109" s="741">
        <f t="shared" si="23"/>
        <v>0.19354838709677419</v>
      </c>
      <c r="Z109" s="666"/>
    </row>
    <row r="110" spans="1:27" ht="14.4" x14ac:dyDescent="0.55000000000000004">
      <c r="A110" s="635" t="s">
        <v>145</v>
      </c>
      <c r="B110" s="678">
        <v>4</v>
      </c>
      <c r="C110" s="711">
        <v>690000</v>
      </c>
      <c r="D110" s="679">
        <v>73</v>
      </c>
      <c r="E110" s="680">
        <v>7</v>
      </c>
      <c r="F110" s="735">
        <v>525129</v>
      </c>
      <c r="G110" s="681">
        <v>63</v>
      </c>
      <c r="I110" s="741">
        <f t="shared" si="21"/>
        <v>-0.42857142857142855</v>
      </c>
      <c r="J110" s="742">
        <f t="shared" si="22"/>
        <v>164871</v>
      </c>
      <c r="K110" s="741">
        <f t="shared" si="23"/>
        <v>0.31396285484138181</v>
      </c>
      <c r="L110" s="741">
        <f t="shared" si="23"/>
        <v>0.15873015873015872</v>
      </c>
      <c r="Z110" s="666"/>
    </row>
    <row r="111" spans="1:27" ht="14.4" x14ac:dyDescent="0.55000000000000004">
      <c r="A111" s="635" t="s">
        <v>146</v>
      </c>
      <c r="B111" s="678">
        <v>2</v>
      </c>
      <c r="C111" s="711">
        <v>332500</v>
      </c>
      <c r="D111" s="679">
        <v>10</v>
      </c>
      <c r="E111" s="680">
        <v>7</v>
      </c>
      <c r="F111" s="735">
        <v>376400</v>
      </c>
      <c r="G111" s="681">
        <v>75</v>
      </c>
      <c r="I111" s="741">
        <f t="shared" si="21"/>
        <v>-0.7142857142857143</v>
      </c>
      <c r="J111" s="742">
        <f t="shared" si="22"/>
        <v>-43900</v>
      </c>
      <c r="K111" s="741">
        <f t="shared" si="23"/>
        <v>-0.11663124335812965</v>
      </c>
      <c r="L111" s="741">
        <f t="shared" si="23"/>
        <v>-0.8666666666666667</v>
      </c>
      <c r="Z111" s="666"/>
    </row>
    <row r="112" spans="1:27" ht="14.4" x14ac:dyDescent="0.55000000000000004">
      <c r="A112" s="635" t="s">
        <v>246</v>
      </c>
      <c r="B112" s="678">
        <v>13</v>
      </c>
      <c r="C112" s="711">
        <v>421277</v>
      </c>
      <c r="D112" s="679">
        <v>33</v>
      </c>
      <c r="E112" s="680">
        <v>13</v>
      </c>
      <c r="F112" s="735">
        <v>259824</v>
      </c>
      <c r="G112" s="681">
        <v>11</v>
      </c>
      <c r="I112" s="741">
        <f t="shared" si="21"/>
        <v>0</v>
      </c>
      <c r="J112" s="742">
        <f t="shared" si="22"/>
        <v>161453</v>
      </c>
      <c r="K112" s="741">
        <f t="shared" si="23"/>
        <v>0.62139371266703614</v>
      </c>
      <c r="L112" s="741">
        <f t="shared" si="23"/>
        <v>2</v>
      </c>
      <c r="Z112" s="666"/>
    </row>
    <row r="113" spans="1:27" s="642" customFormat="1" ht="14.4" x14ac:dyDescent="0.55000000000000004">
      <c r="A113" s="635" t="s">
        <v>194</v>
      </c>
      <c r="B113" s="678">
        <v>24</v>
      </c>
      <c r="C113" s="712">
        <v>432535</v>
      </c>
      <c r="D113" s="679">
        <v>42</v>
      </c>
      <c r="E113" s="680">
        <v>16</v>
      </c>
      <c r="F113" s="734">
        <v>488003</v>
      </c>
      <c r="G113" s="681">
        <v>67</v>
      </c>
      <c r="I113" s="741">
        <f t="shared" si="21"/>
        <v>0.5</v>
      </c>
      <c r="J113" s="742">
        <f t="shared" si="22"/>
        <v>-55468</v>
      </c>
      <c r="K113" s="741">
        <f t="shared" si="23"/>
        <v>-0.11366323567682986</v>
      </c>
      <c r="L113" s="741">
        <f t="shared" si="23"/>
        <v>-0.37313432835820898</v>
      </c>
      <c r="Z113" s="667"/>
      <c r="AA113" s="668"/>
    </row>
    <row r="114" spans="1:27" s="642" customFormat="1" ht="14.4" x14ac:dyDescent="0.55000000000000004">
      <c r="A114" s="635" t="s">
        <v>51</v>
      </c>
      <c r="B114" s="678">
        <v>19</v>
      </c>
      <c r="C114" s="712">
        <v>408280</v>
      </c>
      <c r="D114" s="679">
        <v>24</v>
      </c>
      <c r="E114" s="680">
        <v>26</v>
      </c>
      <c r="F114" s="734">
        <v>406078</v>
      </c>
      <c r="G114" s="681">
        <v>49</v>
      </c>
      <c r="I114" s="741">
        <f t="shared" si="21"/>
        <v>-0.26923076923076922</v>
      </c>
      <c r="J114" s="742">
        <f t="shared" si="22"/>
        <v>2202</v>
      </c>
      <c r="K114" s="741">
        <f t="shared" si="23"/>
        <v>5.4226035392215292E-3</v>
      </c>
      <c r="L114" s="741">
        <f t="shared" si="23"/>
        <v>-0.51020408163265307</v>
      </c>
      <c r="Z114" s="667"/>
      <c r="AA114" s="668"/>
    </row>
    <row r="115" spans="1:27" s="642" customFormat="1" ht="14.4" x14ac:dyDescent="0.55000000000000004">
      <c r="A115" s="635" t="s">
        <v>253</v>
      </c>
      <c r="B115" s="678">
        <v>7</v>
      </c>
      <c r="C115" s="712">
        <v>348343</v>
      </c>
      <c r="D115" s="679">
        <v>18</v>
      </c>
      <c r="E115" s="680">
        <v>8</v>
      </c>
      <c r="F115" s="734">
        <v>417125</v>
      </c>
      <c r="G115" s="681">
        <v>32</v>
      </c>
      <c r="I115" s="741">
        <f t="shared" si="21"/>
        <v>-0.125</v>
      </c>
      <c r="J115" s="742">
        <f t="shared" si="22"/>
        <v>-68782</v>
      </c>
      <c r="K115" s="741">
        <f t="shared" si="23"/>
        <v>-0.1648954150434522</v>
      </c>
      <c r="L115" s="741">
        <f t="shared" si="23"/>
        <v>-0.4375</v>
      </c>
      <c r="Z115" s="667"/>
      <c r="AA115" s="668"/>
    </row>
    <row r="116" spans="1:27" ht="14.4" x14ac:dyDescent="0.55000000000000004">
      <c r="A116" s="650" t="s">
        <v>147</v>
      </c>
      <c r="B116" s="678">
        <v>2</v>
      </c>
      <c r="C116" s="711">
        <v>685000</v>
      </c>
      <c r="D116" s="679">
        <v>77</v>
      </c>
      <c r="E116" s="680">
        <v>2</v>
      </c>
      <c r="F116" s="735">
        <v>685000</v>
      </c>
      <c r="G116" s="681">
        <v>121</v>
      </c>
      <c r="I116" s="741">
        <f t="shared" si="21"/>
        <v>0</v>
      </c>
      <c r="J116" s="742">
        <f t="shared" si="22"/>
        <v>0</v>
      </c>
      <c r="K116" s="741">
        <f t="shared" si="23"/>
        <v>0</v>
      </c>
      <c r="L116" s="741">
        <f t="shared" si="23"/>
        <v>-0.36363636363636365</v>
      </c>
      <c r="Z116" s="666"/>
    </row>
    <row r="117" spans="1:27" x14ac:dyDescent="0.4">
      <c r="C117" s="726"/>
      <c r="F117" s="711"/>
    </row>
    <row r="118" spans="1:27" x14ac:dyDescent="0.4">
      <c r="C118" s="726"/>
      <c r="F118" s="711"/>
    </row>
    <row r="119" spans="1:27" ht="14.4" x14ac:dyDescent="0.4">
      <c r="B119" s="656"/>
      <c r="C119" s="657" t="s">
        <v>7812</v>
      </c>
      <c r="D119" s="52"/>
      <c r="E119" s="656"/>
      <c r="F119" s="657" t="s">
        <v>7805</v>
      </c>
      <c r="G119" s="52"/>
      <c r="H119" s="642"/>
      <c r="I119" s="658" t="s">
        <v>7799</v>
      </c>
      <c r="J119" s="658" t="s">
        <v>7809</v>
      </c>
      <c r="K119" s="658" t="s">
        <v>7810</v>
      </c>
      <c r="L119" s="658" t="s">
        <v>7799</v>
      </c>
    </row>
    <row r="120" spans="1:27" ht="14.4" x14ac:dyDescent="0.55000000000000004">
      <c r="B120" s="368" t="s">
        <v>262</v>
      </c>
      <c r="C120" s="368" t="s">
        <v>7811</v>
      </c>
      <c r="D120" s="368" t="s">
        <v>264</v>
      </c>
      <c r="E120" s="368" t="s">
        <v>262</v>
      </c>
      <c r="F120" s="368" t="s">
        <v>7811</v>
      </c>
      <c r="G120" s="368" t="s">
        <v>264</v>
      </c>
      <c r="H120" s="642"/>
      <c r="I120" s="663" t="s">
        <v>262</v>
      </c>
      <c r="J120" s="663" t="s">
        <v>263</v>
      </c>
      <c r="K120" s="663" t="s">
        <v>263</v>
      </c>
      <c r="L120" s="663" t="s">
        <v>264</v>
      </c>
    </row>
    <row r="121" spans="1:27" s="642" customFormat="1" ht="14.4" x14ac:dyDescent="0.55000000000000004">
      <c r="A121" s="649" t="s">
        <v>93</v>
      </c>
      <c r="B121" s="683">
        <v>305</v>
      </c>
      <c r="C121" s="715">
        <v>324728</v>
      </c>
      <c r="D121" s="705">
        <v>40</v>
      </c>
      <c r="E121" s="687">
        <v>322</v>
      </c>
      <c r="F121" s="733">
        <v>319705</v>
      </c>
      <c r="G121" s="677">
        <v>30</v>
      </c>
      <c r="I121" s="737">
        <f>(B121-E121)/E121</f>
        <v>-5.2795031055900624E-2</v>
      </c>
      <c r="J121" s="738">
        <f>(C121-F121)</f>
        <v>5023</v>
      </c>
      <c r="K121" s="739">
        <f>(C121-F121)/F121</f>
        <v>1.5711358908994229E-2</v>
      </c>
      <c r="L121" s="740">
        <f>(D121-G121)/G121</f>
        <v>0.33333333333333331</v>
      </c>
      <c r="Z121" s="671"/>
      <c r="AA121" s="668"/>
    </row>
    <row r="122" spans="1:27" s="642" customFormat="1" ht="14.4" x14ac:dyDescent="0.55000000000000004">
      <c r="A122" s="646" t="s">
        <v>135</v>
      </c>
      <c r="B122" s="678">
        <v>1</v>
      </c>
      <c r="C122" s="712">
        <v>300000</v>
      </c>
      <c r="D122" s="682">
        <v>99</v>
      </c>
      <c r="E122" s="688">
        <v>1</v>
      </c>
      <c r="F122" s="734">
        <v>675000</v>
      </c>
      <c r="G122" s="681">
        <v>87</v>
      </c>
      <c r="I122" s="741">
        <f t="shared" ref="I122:I135" si="24">(B122-E122)/E122</f>
        <v>0</v>
      </c>
      <c r="J122" s="742">
        <f t="shared" ref="J122:J135" si="25">(C122-F122)</f>
        <v>-375000</v>
      </c>
      <c r="K122" s="741">
        <f t="shared" ref="K122:L135" si="26">(C122-F122)/F122</f>
        <v>-0.55555555555555558</v>
      </c>
      <c r="L122" s="741">
        <f t="shared" si="26"/>
        <v>0.13793103448275862</v>
      </c>
      <c r="Z122" s="671"/>
      <c r="AA122" s="668"/>
    </row>
    <row r="123" spans="1:27" s="642" customFormat="1" ht="14.4" x14ac:dyDescent="0.55000000000000004">
      <c r="A123" s="647" t="s">
        <v>136</v>
      </c>
      <c r="B123" s="678">
        <v>5</v>
      </c>
      <c r="C123" s="712">
        <v>327200</v>
      </c>
      <c r="D123" s="682">
        <v>21</v>
      </c>
      <c r="E123" s="688">
        <v>7</v>
      </c>
      <c r="F123" s="734">
        <v>392700</v>
      </c>
      <c r="G123" s="681">
        <v>35</v>
      </c>
      <c r="I123" s="741">
        <f t="shared" si="24"/>
        <v>-0.2857142857142857</v>
      </c>
      <c r="J123" s="742">
        <f t="shared" si="25"/>
        <v>-65500</v>
      </c>
      <c r="K123" s="741">
        <f t="shared" si="26"/>
        <v>-0.16679399032340209</v>
      </c>
      <c r="L123" s="741">
        <f t="shared" si="26"/>
        <v>-0.4</v>
      </c>
      <c r="Z123" s="671"/>
      <c r="AA123" s="668"/>
    </row>
    <row r="124" spans="1:27" ht="14.4" x14ac:dyDescent="0.55000000000000004">
      <c r="A124" s="647" t="s">
        <v>148</v>
      </c>
      <c r="B124" s="678">
        <v>0</v>
      </c>
      <c r="C124" s="711">
        <v>0</v>
      </c>
      <c r="D124" s="682">
        <v>0</v>
      </c>
      <c r="E124" s="688">
        <v>0</v>
      </c>
      <c r="F124" s="735">
        <v>0</v>
      </c>
      <c r="G124" s="681">
        <v>0</v>
      </c>
      <c r="I124" s="741" t="e">
        <f t="shared" si="24"/>
        <v>#DIV/0!</v>
      </c>
      <c r="J124" s="742">
        <f t="shared" si="25"/>
        <v>0</v>
      </c>
      <c r="K124" s="741" t="e">
        <f t="shared" si="26"/>
        <v>#DIV/0!</v>
      </c>
      <c r="L124" s="741" t="e">
        <f t="shared" si="26"/>
        <v>#DIV/0!</v>
      </c>
      <c r="Z124" s="672"/>
    </row>
    <row r="125" spans="1:27" ht="14.4" x14ac:dyDescent="0.55000000000000004">
      <c r="A125" s="647" t="s">
        <v>8</v>
      </c>
      <c r="B125" s="678">
        <v>175</v>
      </c>
      <c r="C125" s="711">
        <v>271795</v>
      </c>
      <c r="D125" s="682">
        <v>33</v>
      </c>
      <c r="E125" s="688">
        <v>188</v>
      </c>
      <c r="F125" s="735">
        <v>268666</v>
      </c>
      <c r="G125" s="681">
        <v>22</v>
      </c>
      <c r="I125" s="741">
        <f t="shared" si="24"/>
        <v>-6.9148936170212769E-2</v>
      </c>
      <c r="J125" s="742">
        <f t="shared" si="25"/>
        <v>3129</v>
      </c>
      <c r="K125" s="741">
        <f t="shared" si="26"/>
        <v>1.1646430884443882E-2</v>
      </c>
      <c r="L125" s="741">
        <f t="shared" si="26"/>
        <v>0.5</v>
      </c>
      <c r="Z125" s="672"/>
    </row>
    <row r="126" spans="1:27" ht="14.4" x14ac:dyDescent="0.55000000000000004">
      <c r="A126" s="647" t="s">
        <v>252</v>
      </c>
      <c r="B126" s="678">
        <v>11</v>
      </c>
      <c r="C126" s="711">
        <v>379927</v>
      </c>
      <c r="D126" s="682">
        <v>21</v>
      </c>
      <c r="E126" s="688">
        <v>7</v>
      </c>
      <c r="F126" s="735">
        <v>393686</v>
      </c>
      <c r="G126" s="681">
        <v>55</v>
      </c>
      <c r="I126" s="741">
        <f t="shared" si="24"/>
        <v>0.5714285714285714</v>
      </c>
      <c r="J126" s="742">
        <f t="shared" si="25"/>
        <v>-13759</v>
      </c>
      <c r="K126" s="741">
        <f t="shared" si="26"/>
        <v>-3.4949172690926268E-2</v>
      </c>
      <c r="L126" s="741">
        <f t="shared" si="26"/>
        <v>-0.61818181818181817</v>
      </c>
      <c r="Z126" s="672"/>
    </row>
    <row r="127" spans="1:27" ht="14.4" x14ac:dyDescent="0.55000000000000004">
      <c r="A127" s="647" t="s">
        <v>137</v>
      </c>
      <c r="B127" s="678">
        <v>0</v>
      </c>
      <c r="C127" s="711">
        <v>0</v>
      </c>
      <c r="D127" s="682">
        <v>0</v>
      </c>
      <c r="E127" s="688">
        <v>2</v>
      </c>
      <c r="F127" s="735">
        <v>425000</v>
      </c>
      <c r="G127" s="681">
        <v>105</v>
      </c>
      <c r="I127" s="741">
        <f t="shared" si="24"/>
        <v>-1</v>
      </c>
      <c r="J127" s="742">
        <f t="shared" si="25"/>
        <v>-425000</v>
      </c>
      <c r="K127" s="741">
        <f t="shared" si="26"/>
        <v>-1</v>
      </c>
      <c r="L127" s="741">
        <f t="shared" si="26"/>
        <v>-1</v>
      </c>
      <c r="Z127" s="672"/>
    </row>
    <row r="128" spans="1:27" ht="14.4" x14ac:dyDescent="0.55000000000000004">
      <c r="A128" s="647" t="s">
        <v>17</v>
      </c>
      <c r="B128" s="678">
        <v>35</v>
      </c>
      <c r="C128" s="711">
        <v>376031</v>
      </c>
      <c r="D128" s="682">
        <v>38</v>
      </c>
      <c r="E128" s="688">
        <v>38</v>
      </c>
      <c r="F128" s="735">
        <v>378956</v>
      </c>
      <c r="G128" s="681">
        <v>22</v>
      </c>
      <c r="I128" s="741">
        <f t="shared" si="24"/>
        <v>-7.8947368421052627E-2</v>
      </c>
      <c r="J128" s="742">
        <f t="shared" si="25"/>
        <v>-2925</v>
      </c>
      <c r="K128" s="741">
        <f t="shared" si="26"/>
        <v>-7.7185741880323837E-3</v>
      </c>
      <c r="L128" s="741">
        <f t="shared" si="26"/>
        <v>0.72727272727272729</v>
      </c>
      <c r="Z128" s="672"/>
    </row>
    <row r="129" spans="1:27" ht="14.4" x14ac:dyDescent="0.55000000000000004">
      <c r="A129" s="647" t="s">
        <v>138</v>
      </c>
      <c r="B129" s="678">
        <v>8</v>
      </c>
      <c r="C129" s="711">
        <v>727962</v>
      </c>
      <c r="D129" s="682">
        <v>38</v>
      </c>
      <c r="E129" s="688">
        <v>5</v>
      </c>
      <c r="F129" s="735">
        <v>533380</v>
      </c>
      <c r="G129" s="681">
        <v>43</v>
      </c>
      <c r="I129" s="741">
        <f t="shared" si="24"/>
        <v>0.6</v>
      </c>
      <c r="J129" s="742">
        <f t="shared" si="25"/>
        <v>194582</v>
      </c>
      <c r="K129" s="741">
        <f t="shared" si="26"/>
        <v>0.36480932918369641</v>
      </c>
      <c r="L129" s="741">
        <f t="shared" si="26"/>
        <v>-0.11627906976744186</v>
      </c>
      <c r="Z129" s="672"/>
    </row>
    <row r="130" spans="1:27" ht="14.4" x14ac:dyDescent="0.55000000000000004">
      <c r="A130" s="647" t="s">
        <v>18</v>
      </c>
      <c r="B130" s="678">
        <v>0</v>
      </c>
      <c r="C130" s="711">
        <v>0</v>
      </c>
      <c r="D130" s="682">
        <v>0</v>
      </c>
      <c r="E130" s="688">
        <v>0</v>
      </c>
      <c r="F130" s="735">
        <v>0</v>
      </c>
      <c r="G130" s="681">
        <v>0</v>
      </c>
      <c r="I130" s="741" t="e">
        <f t="shared" si="24"/>
        <v>#DIV/0!</v>
      </c>
      <c r="J130" s="742">
        <f t="shared" si="25"/>
        <v>0</v>
      </c>
      <c r="K130" s="741" t="e">
        <f t="shared" si="26"/>
        <v>#DIV/0!</v>
      </c>
      <c r="L130" s="741" t="e">
        <f t="shared" si="26"/>
        <v>#DIV/0!</v>
      </c>
      <c r="Z130" s="672"/>
    </row>
    <row r="131" spans="1:27" s="642" customFormat="1" ht="14.4" x14ac:dyDescent="0.55000000000000004">
      <c r="A131" s="647" t="s">
        <v>3860</v>
      </c>
      <c r="B131" s="678">
        <v>32</v>
      </c>
      <c r="C131" s="712">
        <v>359304</v>
      </c>
      <c r="D131" s="682">
        <v>56</v>
      </c>
      <c r="E131" s="688">
        <v>31</v>
      </c>
      <c r="F131" s="734">
        <v>350568</v>
      </c>
      <c r="G131" s="681">
        <v>39</v>
      </c>
      <c r="I131" s="741">
        <f t="shared" si="24"/>
        <v>3.2258064516129031E-2</v>
      </c>
      <c r="J131" s="742">
        <f t="shared" si="25"/>
        <v>8736</v>
      </c>
      <c r="K131" s="741">
        <f t="shared" si="26"/>
        <v>2.4919559115492571E-2</v>
      </c>
      <c r="L131" s="741">
        <f t="shared" si="26"/>
        <v>0.4358974358974359</v>
      </c>
      <c r="Z131" s="671"/>
      <c r="AA131" s="668"/>
    </row>
    <row r="132" spans="1:27" s="642" customFormat="1" ht="14.4" x14ac:dyDescent="0.55000000000000004">
      <c r="A132" s="647" t="s">
        <v>139</v>
      </c>
      <c r="B132" s="678">
        <v>0</v>
      </c>
      <c r="C132" s="712">
        <v>0</v>
      </c>
      <c r="D132" s="682"/>
      <c r="E132" s="688">
        <v>0</v>
      </c>
      <c r="F132" s="734">
        <v>0</v>
      </c>
      <c r="G132" s="681">
        <v>0</v>
      </c>
      <c r="I132" s="741" t="e">
        <f t="shared" si="24"/>
        <v>#DIV/0!</v>
      </c>
      <c r="J132" s="742">
        <f t="shared" si="25"/>
        <v>0</v>
      </c>
      <c r="K132" s="741" t="e">
        <f t="shared" si="26"/>
        <v>#DIV/0!</v>
      </c>
      <c r="L132" s="741" t="e">
        <f t="shared" si="26"/>
        <v>#DIV/0!</v>
      </c>
      <c r="Z132" s="671"/>
      <c r="AA132" s="668"/>
    </row>
    <row r="133" spans="1:27" s="643" customFormat="1" ht="14.4" x14ac:dyDescent="0.55000000000000004">
      <c r="A133" s="647" t="s">
        <v>122</v>
      </c>
      <c r="B133" s="678">
        <v>17</v>
      </c>
      <c r="C133" s="724">
        <v>434159</v>
      </c>
      <c r="D133" s="682">
        <v>47</v>
      </c>
      <c r="E133" s="688">
        <v>18</v>
      </c>
      <c r="F133" s="736">
        <v>308350</v>
      </c>
      <c r="G133" s="681">
        <v>55</v>
      </c>
      <c r="I133" s="741">
        <f t="shared" si="24"/>
        <v>-5.5555555555555552E-2</v>
      </c>
      <c r="J133" s="742">
        <f t="shared" si="25"/>
        <v>125809</v>
      </c>
      <c r="K133" s="741">
        <f t="shared" si="26"/>
        <v>0.40800713474947298</v>
      </c>
      <c r="L133" s="741">
        <f t="shared" si="26"/>
        <v>-0.14545454545454545</v>
      </c>
      <c r="Z133" s="673"/>
      <c r="AA133" s="670"/>
    </row>
    <row r="134" spans="1:27" s="642" customFormat="1" ht="14.4" x14ac:dyDescent="0.55000000000000004">
      <c r="A134" s="647" t="s">
        <v>19</v>
      </c>
      <c r="B134" s="678">
        <v>15</v>
      </c>
      <c r="C134" s="712">
        <v>342346</v>
      </c>
      <c r="D134" s="682">
        <v>31</v>
      </c>
      <c r="E134" s="688">
        <v>21</v>
      </c>
      <c r="F134" s="734">
        <v>457064</v>
      </c>
      <c r="G134" s="681">
        <v>58</v>
      </c>
      <c r="I134" s="741">
        <f t="shared" si="24"/>
        <v>-0.2857142857142857</v>
      </c>
      <c r="J134" s="742">
        <f t="shared" si="25"/>
        <v>-114718</v>
      </c>
      <c r="K134" s="741">
        <f t="shared" si="26"/>
        <v>-0.25098892058880157</v>
      </c>
      <c r="L134" s="741">
        <f t="shared" si="26"/>
        <v>-0.46551724137931033</v>
      </c>
      <c r="Z134" s="671"/>
      <c r="AA134" s="668"/>
    </row>
    <row r="135" spans="1:27" s="642" customFormat="1" ht="14.4" x14ac:dyDescent="0.55000000000000004">
      <c r="A135" s="648" t="s">
        <v>140</v>
      </c>
      <c r="B135" s="678">
        <v>6</v>
      </c>
      <c r="C135" s="712">
        <v>394067</v>
      </c>
      <c r="D135" s="682">
        <v>193</v>
      </c>
      <c r="E135" s="688">
        <v>4</v>
      </c>
      <c r="F135" s="734">
        <v>580644</v>
      </c>
      <c r="G135" s="681">
        <v>18</v>
      </c>
      <c r="I135" s="741">
        <f t="shared" si="24"/>
        <v>0.5</v>
      </c>
      <c r="J135" s="742">
        <f t="shared" si="25"/>
        <v>-186577</v>
      </c>
      <c r="K135" s="741">
        <f t="shared" si="26"/>
        <v>-0.32132769821095197</v>
      </c>
      <c r="L135" s="741">
        <f t="shared" si="26"/>
        <v>9.7222222222222214</v>
      </c>
      <c r="Z135" s="671"/>
      <c r="AA135" s="668"/>
    </row>
    <row r="136" spans="1:27" s="642" customFormat="1" x14ac:dyDescent="0.4">
      <c r="B136" s="694"/>
      <c r="C136" s="712"/>
      <c r="D136" s="694"/>
      <c r="E136" s="694"/>
      <c r="F136" s="712" t="s">
        <v>7813</v>
      </c>
      <c r="G136" s="694"/>
      <c r="Z136" s="671"/>
      <c r="AA136" s="668"/>
    </row>
    <row r="137" spans="1:27" s="642" customFormat="1" x14ac:dyDescent="0.4">
      <c r="B137" s="694"/>
      <c r="C137" s="712"/>
      <c r="D137" s="694"/>
      <c r="E137" s="694"/>
      <c r="F137" s="712"/>
      <c r="G137" s="694"/>
      <c r="AA137" s="668"/>
    </row>
    <row r="138" spans="1:27" s="642" customFormat="1" ht="14.4" x14ac:dyDescent="0.4">
      <c r="B138" s="656"/>
      <c r="C138" s="657" t="s">
        <v>7812</v>
      </c>
      <c r="D138" s="52"/>
      <c r="E138" s="656"/>
      <c r="F138" s="657" t="s">
        <v>7805</v>
      </c>
      <c r="G138" s="52"/>
      <c r="I138" s="658" t="s">
        <v>7799</v>
      </c>
      <c r="J138" s="658" t="s">
        <v>7809</v>
      </c>
      <c r="K138" s="658" t="s">
        <v>7810</v>
      </c>
      <c r="L138" s="658" t="s">
        <v>7799</v>
      </c>
      <c r="AA138" s="668"/>
    </row>
    <row r="139" spans="1:27" s="642" customFormat="1" ht="14.4" x14ac:dyDescent="0.55000000000000004">
      <c r="A139" s="639"/>
      <c r="B139" s="368" t="s">
        <v>262</v>
      </c>
      <c r="C139" s="368" t="s">
        <v>7811</v>
      </c>
      <c r="D139" s="368" t="s">
        <v>264</v>
      </c>
      <c r="E139" s="368" t="s">
        <v>262</v>
      </c>
      <c r="F139" s="368" t="s">
        <v>7811</v>
      </c>
      <c r="G139" s="368" t="s">
        <v>264</v>
      </c>
      <c r="I139" s="663" t="s">
        <v>262</v>
      </c>
      <c r="J139" s="663" t="s">
        <v>263</v>
      </c>
      <c r="K139" s="663" t="s">
        <v>263</v>
      </c>
      <c r="L139" s="663" t="s">
        <v>264</v>
      </c>
      <c r="AA139" s="668"/>
    </row>
    <row r="140" spans="1:27" s="642" customFormat="1" ht="14.4" x14ac:dyDescent="0.55000000000000004">
      <c r="A140" s="655" t="s">
        <v>52</v>
      </c>
      <c r="B140" s="674">
        <v>220</v>
      </c>
      <c r="C140" s="715">
        <v>539215</v>
      </c>
      <c r="D140" s="675">
        <v>64</v>
      </c>
      <c r="E140" s="676">
        <v>244</v>
      </c>
      <c r="F140" s="733">
        <v>510564</v>
      </c>
      <c r="G140" s="677">
        <v>54</v>
      </c>
      <c r="I140" s="737">
        <f>(B140-E140)/E140</f>
        <v>-9.8360655737704916E-2</v>
      </c>
      <c r="J140" s="738">
        <f>(C140-F140)</f>
        <v>28651</v>
      </c>
      <c r="K140" s="739">
        <f>(C140-F140)/F140</f>
        <v>5.6116373265643484E-2</v>
      </c>
      <c r="L140" s="740">
        <f>(D140-G140)/G140</f>
        <v>0.18518518518518517</v>
      </c>
      <c r="Z140" s="667"/>
      <c r="AA140" s="668"/>
    </row>
    <row r="141" spans="1:27" s="642" customFormat="1" ht="14.4" x14ac:dyDescent="0.55000000000000004">
      <c r="A141" s="635" t="s">
        <v>53</v>
      </c>
      <c r="B141" s="678">
        <v>14</v>
      </c>
      <c r="C141" s="712">
        <v>406850</v>
      </c>
      <c r="D141" s="679">
        <v>43</v>
      </c>
      <c r="E141" s="680">
        <v>18</v>
      </c>
      <c r="F141" s="734">
        <v>282778</v>
      </c>
      <c r="G141" s="681">
        <v>22</v>
      </c>
      <c r="I141" s="741">
        <f t="shared" ref="I141:I162" si="27">(B141-E141)/E141</f>
        <v>-0.22222222222222221</v>
      </c>
      <c r="J141" s="742">
        <f t="shared" ref="J141:J162" si="28">(C141-F141)</f>
        <v>124072</v>
      </c>
      <c r="K141" s="741">
        <f t="shared" ref="K141:L162" si="29">(C141-F141)/F141</f>
        <v>0.43876114832129798</v>
      </c>
      <c r="L141" s="741">
        <f t="shared" si="29"/>
        <v>0.95454545454545459</v>
      </c>
      <c r="Z141" s="667"/>
      <c r="AA141" s="668"/>
    </row>
    <row r="142" spans="1:27" s="642" customFormat="1" ht="14.4" x14ac:dyDescent="0.55000000000000004">
      <c r="A142" s="635" t="s">
        <v>247</v>
      </c>
      <c r="B142" s="678">
        <v>4</v>
      </c>
      <c r="C142" s="712">
        <v>404975</v>
      </c>
      <c r="D142" s="679">
        <v>84</v>
      </c>
      <c r="E142" s="680">
        <v>2</v>
      </c>
      <c r="F142" s="734">
        <v>211500</v>
      </c>
      <c r="G142" s="681">
        <v>4</v>
      </c>
      <c r="I142" s="741">
        <f t="shared" si="27"/>
        <v>1</v>
      </c>
      <c r="J142" s="742">
        <f t="shared" si="28"/>
        <v>193475</v>
      </c>
      <c r="K142" s="741">
        <f t="shared" si="29"/>
        <v>0.91477541371158388</v>
      </c>
      <c r="L142" s="741">
        <f t="shared" si="29"/>
        <v>20</v>
      </c>
      <c r="Z142" s="667"/>
      <c r="AA142" s="668"/>
    </row>
    <row r="143" spans="1:27" s="642" customFormat="1" ht="14.4" x14ac:dyDescent="0.55000000000000004">
      <c r="A143" s="635" t="s">
        <v>54</v>
      </c>
      <c r="B143" s="678">
        <v>37</v>
      </c>
      <c r="C143" s="712">
        <v>349096</v>
      </c>
      <c r="D143" s="679">
        <v>70</v>
      </c>
      <c r="E143" s="680">
        <v>35</v>
      </c>
      <c r="F143" s="734">
        <v>481051</v>
      </c>
      <c r="G143" s="681">
        <v>34</v>
      </c>
      <c r="I143" s="741">
        <f t="shared" si="27"/>
        <v>5.7142857142857141E-2</v>
      </c>
      <c r="J143" s="742">
        <f t="shared" si="28"/>
        <v>-131955</v>
      </c>
      <c r="K143" s="741">
        <f t="shared" si="29"/>
        <v>-0.27430563495346649</v>
      </c>
      <c r="L143" s="741">
        <f t="shared" si="29"/>
        <v>1.0588235294117647</v>
      </c>
      <c r="Z143" s="667"/>
      <c r="AA143" s="668"/>
    </row>
    <row r="144" spans="1:27" s="642" customFormat="1" ht="14.4" x14ac:dyDescent="0.55000000000000004">
      <c r="A144" s="635" t="s">
        <v>55</v>
      </c>
      <c r="B144" s="678">
        <v>11</v>
      </c>
      <c r="C144" s="712">
        <v>498082</v>
      </c>
      <c r="D144" s="679">
        <v>26</v>
      </c>
      <c r="E144" s="680">
        <v>23</v>
      </c>
      <c r="F144" s="734">
        <v>464509</v>
      </c>
      <c r="G144" s="681">
        <v>18</v>
      </c>
      <c r="I144" s="741">
        <f t="shared" si="27"/>
        <v>-0.52173913043478259</v>
      </c>
      <c r="J144" s="742">
        <f t="shared" si="28"/>
        <v>33573</v>
      </c>
      <c r="K144" s="741">
        <f t="shared" si="29"/>
        <v>7.2276317574040544E-2</v>
      </c>
      <c r="L144" s="741">
        <f t="shared" si="29"/>
        <v>0.44444444444444442</v>
      </c>
      <c r="Z144" s="667"/>
      <c r="AA144" s="668"/>
    </row>
    <row r="145" spans="1:27" s="642" customFormat="1" ht="14.4" x14ac:dyDescent="0.55000000000000004">
      <c r="A145" s="635" t="s">
        <v>56</v>
      </c>
      <c r="B145" s="678">
        <v>12</v>
      </c>
      <c r="C145" s="712">
        <v>337083</v>
      </c>
      <c r="D145" s="679">
        <v>54</v>
      </c>
      <c r="E145" s="680">
        <v>20</v>
      </c>
      <c r="F145" s="734">
        <v>349800</v>
      </c>
      <c r="G145" s="681">
        <v>37</v>
      </c>
      <c r="I145" s="741">
        <f t="shared" si="27"/>
        <v>-0.4</v>
      </c>
      <c r="J145" s="742">
        <f t="shared" si="28"/>
        <v>-12717</v>
      </c>
      <c r="K145" s="741">
        <f t="shared" si="29"/>
        <v>-3.6355060034305317E-2</v>
      </c>
      <c r="L145" s="741">
        <f t="shared" si="29"/>
        <v>0.45945945945945948</v>
      </c>
      <c r="Z145" s="667"/>
      <c r="AA145" s="668"/>
    </row>
    <row r="146" spans="1:27" s="642" customFormat="1" ht="14.4" x14ac:dyDescent="0.55000000000000004">
      <c r="A146" s="635" t="s">
        <v>57</v>
      </c>
      <c r="B146" s="678">
        <v>12</v>
      </c>
      <c r="C146" s="712">
        <v>857417</v>
      </c>
      <c r="D146" s="679">
        <v>71</v>
      </c>
      <c r="E146" s="680">
        <v>26</v>
      </c>
      <c r="F146" s="734">
        <v>1013731</v>
      </c>
      <c r="G146" s="681">
        <v>84</v>
      </c>
      <c r="I146" s="741">
        <f t="shared" si="27"/>
        <v>-0.53846153846153844</v>
      </c>
      <c r="J146" s="742">
        <f t="shared" si="28"/>
        <v>-156314</v>
      </c>
      <c r="K146" s="741">
        <f t="shared" si="29"/>
        <v>-0.15419672477215357</v>
      </c>
      <c r="L146" s="741">
        <f t="shared" si="29"/>
        <v>-0.15476190476190477</v>
      </c>
      <c r="Z146" s="667"/>
      <c r="AA146" s="668"/>
    </row>
    <row r="147" spans="1:27" s="642" customFormat="1" ht="14.4" x14ac:dyDescent="0.55000000000000004">
      <c r="A147" s="635" t="s">
        <v>58</v>
      </c>
      <c r="B147" s="678">
        <v>31</v>
      </c>
      <c r="C147" s="712">
        <v>599613</v>
      </c>
      <c r="D147" s="679">
        <v>68</v>
      </c>
      <c r="E147" s="680">
        <v>22</v>
      </c>
      <c r="F147" s="734">
        <v>434293</v>
      </c>
      <c r="G147" s="681">
        <v>67</v>
      </c>
      <c r="I147" s="741">
        <f t="shared" si="27"/>
        <v>0.40909090909090912</v>
      </c>
      <c r="J147" s="742">
        <f t="shared" si="28"/>
        <v>165320</v>
      </c>
      <c r="K147" s="741">
        <f t="shared" si="29"/>
        <v>0.38066466648092417</v>
      </c>
      <c r="L147" s="741">
        <f t="shared" si="29"/>
        <v>1.4925373134328358E-2</v>
      </c>
      <c r="Z147" s="667"/>
      <c r="AA147" s="668"/>
    </row>
    <row r="148" spans="1:27" s="642" customFormat="1" ht="14.4" x14ac:dyDescent="0.55000000000000004">
      <c r="A148" s="635" t="s">
        <v>148</v>
      </c>
      <c r="B148" s="678">
        <v>4</v>
      </c>
      <c r="C148" s="712">
        <v>284475</v>
      </c>
      <c r="D148" s="679">
        <v>34</v>
      </c>
      <c r="E148" s="680">
        <v>7</v>
      </c>
      <c r="F148" s="734">
        <v>303843</v>
      </c>
      <c r="G148" s="681">
        <v>17</v>
      </c>
      <c r="I148" s="741">
        <f t="shared" si="27"/>
        <v>-0.42857142857142855</v>
      </c>
      <c r="J148" s="742">
        <f t="shared" si="28"/>
        <v>-19368</v>
      </c>
      <c r="K148" s="741">
        <f t="shared" si="29"/>
        <v>-6.3743446450963165E-2</v>
      </c>
      <c r="L148" s="741">
        <f t="shared" si="29"/>
        <v>1</v>
      </c>
      <c r="Z148" s="667"/>
      <c r="AA148" s="668"/>
    </row>
    <row r="149" spans="1:27" s="642" customFormat="1" ht="14.4" x14ac:dyDescent="0.55000000000000004">
      <c r="A149" s="635" t="s">
        <v>59</v>
      </c>
      <c r="B149" s="678">
        <v>2</v>
      </c>
      <c r="C149" s="712">
        <v>1042500</v>
      </c>
      <c r="D149" s="679">
        <v>172</v>
      </c>
      <c r="E149" s="680">
        <v>7</v>
      </c>
      <c r="F149" s="734">
        <v>410546</v>
      </c>
      <c r="G149" s="681">
        <v>81</v>
      </c>
      <c r="I149" s="741">
        <f t="shared" si="27"/>
        <v>-0.7142857142857143</v>
      </c>
      <c r="J149" s="742">
        <f t="shared" si="28"/>
        <v>631954</v>
      </c>
      <c r="K149" s="741">
        <f t="shared" si="29"/>
        <v>1.5393013206802648</v>
      </c>
      <c r="L149" s="741">
        <f t="shared" si="29"/>
        <v>1.1234567901234569</v>
      </c>
      <c r="Z149" s="667"/>
      <c r="AA149" s="668"/>
    </row>
    <row r="150" spans="1:27" s="642" customFormat="1" ht="14.4" x14ac:dyDescent="0.55000000000000004">
      <c r="A150" s="635" t="s">
        <v>165</v>
      </c>
      <c r="B150" s="678">
        <v>2</v>
      </c>
      <c r="C150" s="712">
        <v>632000</v>
      </c>
      <c r="D150" s="679">
        <v>19</v>
      </c>
      <c r="E150" s="680">
        <v>2</v>
      </c>
      <c r="F150" s="734">
        <v>562000</v>
      </c>
      <c r="G150" s="681">
        <v>87</v>
      </c>
      <c r="I150" s="741">
        <f t="shared" si="27"/>
        <v>0</v>
      </c>
      <c r="J150" s="742">
        <f t="shared" si="28"/>
        <v>70000</v>
      </c>
      <c r="K150" s="741">
        <f t="shared" si="29"/>
        <v>0.12455516014234876</v>
      </c>
      <c r="L150" s="741">
        <f t="shared" si="29"/>
        <v>-0.7816091954022989</v>
      </c>
      <c r="Z150" s="667"/>
      <c r="AA150" s="668"/>
    </row>
    <row r="151" spans="1:27" s="642" customFormat="1" ht="14.4" x14ac:dyDescent="0.55000000000000004">
      <c r="A151" s="635" t="s">
        <v>60</v>
      </c>
      <c r="B151" s="678">
        <v>32</v>
      </c>
      <c r="C151" s="712">
        <v>581181</v>
      </c>
      <c r="D151" s="679">
        <v>76</v>
      </c>
      <c r="E151" s="680">
        <v>24</v>
      </c>
      <c r="F151" s="734">
        <v>439677</v>
      </c>
      <c r="G151" s="681">
        <v>101</v>
      </c>
      <c r="I151" s="741">
        <f t="shared" si="27"/>
        <v>0.33333333333333331</v>
      </c>
      <c r="J151" s="742">
        <f t="shared" si="28"/>
        <v>141504</v>
      </c>
      <c r="K151" s="741">
        <f t="shared" si="29"/>
        <v>0.32183625707053132</v>
      </c>
      <c r="L151" s="741">
        <f t="shared" si="29"/>
        <v>-0.24752475247524752</v>
      </c>
      <c r="Z151" s="667"/>
      <c r="AA151" s="668"/>
    </row>
    <row r="152" spans="1:27" s="642" customFormat="1" ht="14.4" x14ac:dyDescent="0.55000000000000004">
      <c r="A152" s="635" t="s">
        <v>149</v>
      </c>
      <c r="B152" s="678">
        <v>7</v>
      </c>
      <c r="C152" s="712">
        <v>1719057</v>
      </c>
      <c r="D152" s="679">
        <v>136</v>
      </c>
      <c r="E152" s="680">
        <v>7</v>
      </c>
      <c r="F152" s="734">
        <v>1334786</v>
      </c>
      <c r="G152" s="681">
        <v>53</v>
      </c>
      <c r="I152" s="741">
        <f t="shared" si="27"/>
        <v>0</v>
      </c>
      <c r="J152" s="742">
        <f t="shared" si="28"/>
        <v>384271</v>
      </c>
      <c r="K152" s="741">
        <f t="shared" si="29"/>
        <v>0.28788959428702426</v>
      </c>
      <c r="L152" s="741">
        <f t="shared" si="29"/>
        <v>1.5660377358490567</v>
      </c>
      <c r="Z152" s="667"/>
      <c r="AA152" s="668"/>
    </row>
    <row r="153" spans="1:27" s="642" customFormat="1" ht="14.4" x14ac:dyDescent="0.55000000000000004">
      <c r="A153" s="635" t="s">
        <v>150</v>
      </c>
      <c r="B153" s="678">
        <v>8</v>
      </c>
      <c r="C153" s="712">
        <v>870038</v>
      </c>
      <c r="D153" s="679">
        <v>52</v>
      </c>
      <c r="E153" s="680">
        <v>0</v>
      </c>
      <c r="F153" s="734">
        <v>0</v>
      </c>
      <c r="G153" s="681">
        <v>0</v>
      </c>
      <c r="I153" s="741" t="e">
        <f t="shared" si="27"/>
        <v>#DIV/0!</v>
      </c>
      <c r="J153" s="742">
        <f t="shared" si="28"/>
        <v>870038</v>
      </c>
      <c r="K153" s="741" t="e">
        <f t="shared" si="29"/>
        <v>#DIV/0!</v>
      </c>
      <c r="L153" s="741" t="e">
        <f t="shared" si="29"/>
        <v>#DIV/0!</v>
      </c>
      <c r="Z153" s="667"/>
      <c r="AA153" s="668"/>
    </row>
    <row r="154" spans="1:27" s="642" customFormat="1" ht="14.4" x14ac:dyDescent="0.55000000000000004">
      <c r="A154" s="635" t="s">
        <v>81</v>
      </c>
      <c r="B154" s="678">
        <v>0</v>
      </c>
      <c r="C154" s="712">
        <v>0</v>
      </c>
      <c r="D154" s="679">
        <v>0</v>
      </c>
      <c r="E154" s="680">
        <v>0</v>
      </c>
      <c r="F154" s="734">
        <v>0</v>
      </c>
      <c r="G154" s="681">
        <v>0</v>
      </c>
      <c r="I154" s="741" t="e">
        <f t="shared" si="27"/>
        <v>#DIV/0!</v>
      </c>
      <c r="J154" s="742">
        <f t="shared" si="28"/>
        <v>0</v>
      </c>
      <c r="K154" s="741" t="e">
        <f t="shared" si="29"/>
        <v>#DIV/0!</v>
      </c>
      <c r="L154" s="741" t="e">
        <f t="shared" si="29"/>
        <v>#DIV/0!</v>
      </c>
      <c r="AA154" s="668"/>
    </row>
    <row r="155" spans="1:27" s="642" customFormat="1" ht="14.4" x14ac:dyDescent="0.55000000000000004">
      <c r="A155" s="635" t="s">
        <v>151</v>
      </c>
      <c r="B155" s="678">
        <v>2</v>
      </c>
      <c r="C155" s="712">
        <v>384000</v>
      </c>
      <c r="D155" s="679">
        <v>21</v>
      </c>
      <c r="E155" s="680">
        <v>2</v>
      </c>
      <c r="F155" s="734">
        <v>208875</v>
      </c>
      <c r="G155" s="681">
        <v>18</v>
      </c>
      <c r="I155" s="741">
        <f t="shared" si="27"/>
        <v>0</v>
      </c>
      <c r="J155" s="742">
        <f t="shared" si="28"/>
        <v>175125</v>
      </c>
      <c r="K155" s="741">
        <f t="shared" si="29"/>
        <v>0.83842010771992814</v>
      </c>
      <c r="L155" s="741">
        <f t="shared" si="29"/>
        <v>0.16666666666666666</v>
      </c>
      <c r="Z155" s="667"/>
      <c r="AA155" s="668"/>
    </row>
    <row r="156" spans="1:27" s="642" customFormat="1" ht="14.4" x14ac:dyDescent="0.55000000000000004">
      <c r="A156" s="635" t="s">
        <v>152</v>
      </c>
      <c r="B156" s="678">
        <v>1</v>
      </c>
      <c r="C156" s="712">
        <v>550000</v>
      </c>
      <c r="D156" s="679">
        <v>7</v>
      </c>
      <c r="E156" s="680">
        <v>7</v>
      </c>
      <c r="F156" s="734">
        <v>209500</v>
      </c>
      <c r="G156" s="681">
        <v>65</v>
      </c>
      <c r="I156" s="741">
        <f t="shared" si="27"/>
        <v>-0.8571428571428571</v>
      </c>
      <c r="J156" s="742">
        <f t="shared" si="28"/>
        <v>340500</v>
      </c>
      <c r="K156" s="741">
        <f t="shared" si="29"/>
        <v>1.6252983293556087</v>
      </c>
      <c r="L156" s="741">
        <f t="shared" si="29"/>
        <v>-0.89230769230769236</v>
      </c>
      <c r="Z156" s="667"/>
      <c r="AA156" s="668"/>
    </row>
    <row r="157" spans="1:27" s="642" customFormat="1" ht="14.4" x14ac:dyDescent="0.55000000000000004">
      <c r="A157" s="635" t="s">
        <v>153</v>
      </c>
      <c r="B157" s="678">
        <v>4</v>
      </c>
      <c r="C157" s="712">
        <v>431775</v>
      </c>
      <c r="D157" s="679">
        <v>52</v>
      </c>
      <c r="E157" s="680">
        <v>5</v>
      </c>
      <c r="F157" s="734">
        <v>764800</v>
      </c>
      <c r="G157" s="681">
        <v>114</v>
      </c>
      <c r="I157" s="741">
        <f t="shared" si="27"/>
        <v>-0.2</v>
      </c>
      <c r="J157" s="742">
        <f t="shared" si="28"/>
        <v>-333025</v>
      </c>
      <c r="K157" s="741">
        <f t="shared" si="29"/>
        <v>-0.4354406380753138</v>
      </c>
      <c r="L157" s="741">
        <f t="shared" si="29"/>
        <v>-0.54385964912280704</v>
      </c>
      <c r="Z157" s="667"/>
      <c r="AA157" s="668"/>
    </row>
    <row r="158" spans="1:27" s="642" customFormat="1" ht="14.4" x14ac:dyDescent="0.55000000000000004">
      <c r="A158" s="635" t="s">
        <v>254</v>
      </c>
      <c r="B158" s="678">
        <v>5</v>
      </c>
      <c r="C158" s="712">
        <v>247560</v>
      </c>
      <c r="D158" s="679">
        <v>70</v>
      </c>
      <c r="E158" s="680">
        <v>8</v>
      </c>
      <c r="F158" s="734">
        <v>401312</v>
      </c>
      <c r="G158" s="681">
        <v>125</v>
      </c>
      <c r="I158" s="741">
        <f t="shared" si="27"/>
        <v>-0.375</v>
      </c>
      <c r="J158" s="742">
        <f t="shared" si="28"/>
        <v>-153752</v>
      </c>
      <c r="K158" s="741">
        <f t="shared" si="29"/>
        <v>-0.3831233553943067</v>
      </c>
      <c r="L158" s="741">
        <f t="shared" si="29"/>
        <v>-0.44</v>
      </c>
      <c r="Z158" s="667"/>
      <c r="AA158" s="668"/>
    </row>
    <row r="159" spans="1:27" s="642" customFormat="1" ht="14.4" x14ac:dyDescent="0.55000000000000004">
      <c r="A159" s="635" t="s">
        <v>154</v>
      </c>
      <c r="B159" s="678">
        <v>3</v>
      </c>
      <c r="C159" s="712">
        <v>903409</v>
      </c>
      <c r="D159" s="679">
        <v>10</v>
      </c>
      <c r="E159" s="680">
        <v>1</v>
      </c>
      <c r="F159" s="734">
        <v>1177859</v>
      </c>
      <c r="G159" s="681">
        <v>45</v>
      </c>
      <c r="I159" s="741">
        <f t="shared" si="27"/>
        <v>2</v>
      </c>
      <c r="J159" s="742">
        <f t="shared" si="28"/>
        <v>-274450</v>
      </c>
      <c r="K159" s="741">
        <f t="shared" si="29"/>
        <v>-0.23300751617978044</v>
      </c>
      <c r="L159" s="741">
        <f t="shared" si="29"/>
        <v>-0.77777777777777779</v>
      </c>
      <c r="Z159" s="667"/>
      <c r="AA159" s="668"/>
    </row>
    <row r="160" spans="1:27" s="642" customFormat="1" ht="14.4" x14ac:dyDescent="0.55000000000000004">
      <c r="A160" s="635" t="s">
        <v>14</v>
      </c>
      <c r="B160" s="678">
        <v>13</v>
      </c>
      <c r="C160" s="712">
        <v>348572</v>
      </c>
      <c r="D160" s="679">
        <v>52</v>
      </c>
      <c r="E160" s="680">
        <v>8</v>
      </c>
      <c r="F160" s="734">
        <v>327050</v>
      </c>
      <c r="G160" s="681">
        <v>39</v>
      </c>
      <c r="I160" s="741">
        <f t="shared" si="27"/>
        <v>0.625</v>
      </c>
      <c r="J160" s="742">
        <f t="shared" si="28"/>
        <v>21522</v>
      </c>
      <c r="K160" s="741">
        <f t="shared" si="29"/>
        <v>6.580645161290323E-2</v>
      </c>
      <c r="L160" s="741">
        <f t="shared" si="29"/>
        <v>0.33333333333333331</v>
      </c>
      <c r="Z160" s="667"/>
      <c r="AA160" s="668"/>
    </row>
    <row r="161" spans="1:27" s="642" customFormat="1" ht="14.4" x14ac:dyDescent="0.55000000000000004">
      <c r="A161" s="635" t="s">
        <v>155</v>
      </c>
      <c r="B161" s="678">
        <v>8</v>
      </c>
      <c r="C161" s="712">
        <v>267125</v>
      </c>
      <c r="D161" s="679">
        <v>33</v>
      </c>
      <c r="E161" s="680">
        <v>12</v>
      </c>
      <c r="F161" s="734">
        <v>432093</v>
      </c>
      <c r="G161" s="681">
        <v>31</v>
      </c>
      <c r="I161" s="741">
        <f t="shared" si="27"/>
        <v>-0.33333333333333331</v>
      </c>
      <c r="J161" s="742">
        <f t="shared" si="28"/>
        <v>-164968</v>
      </c>
      <c r="K161" s="741">
        <f t="shared" si="29"/>
        <v>-0.38178817985942842</v>
      </c>
      <c r="L161" s="741">
        <f t="shared" si="29"/>
        <v>6.4516129032258063E-2</v>
      </c>
      <c r="Z161" s="667"/>
      <c r="AA161" s="668"/>
    </row>
    <row r="162" spans="1:27" s="642" customFormat="1" ht="14.4" x14ac:dyDescent="0.55000000000000004">
      <c r="A162" s="650" t="s">
        <v>61</v>
      </c>
      <c r="B162" s="678">
        <v>8</v>
      </c>
      <c r="C162" s="712">
        <v>531765</v>
      </c>
      <c r="D162" s="679">
        <v>87</v>
      </c>
      <c r="E162" s="680">
        <v>8</v>
      </c>
      <c r="F162" s="734">
        <v>589758</v>
      </c>
      <c r="G162" s="681">
        <v>49</v>
      </c>
      <c r="I162" s="741">
        <f t="shared" si="27"/>
        <v>0</v>
      </c>
      <c r="J162" s="742">
        <f t="shared" si="28"/>
        <v>-57993</v>
      </c>
      <c r="K162" s="741">
        <f t="shared" si="29"/>
        <v>-9.83335537627298E-2</v>
      </c>
      <c r="L162" s="741">
        <f t="shared" si="29"/>
        <v>0.77551020408163263</v>
      </c>
      <c r="Z162" s="667"/>
      <c r="AA162" s="668"/>
    </row>
    <row r="163" spans="1:27" s="642" customFormat="1" x14ac:dyDescent="0.4">
      <c r="A163" s="639"/>
      <c r="B163" s="693"/>
      <c r="C163" s="727"/>
      <c r="D163" s="693"/>
      <c r="E163" s="693"/>
      <c r="F163" s="716"/>
      <c r="G163" s="693"/>
      <c r="AA163" s="668"/>
    </row>
    <row r="185" spans="1:27" s="642" customFormat="1" x14ac:dyDescent="0.4">
      <c r="A185" s="639"/>
      <c r="B185" s="694"/>
      <c r="C185" s="717"/>
      <c r="D185" s="694"/>
      <c r="E185" s="694"/>
      <c r="F185" s="717"/>
      <c r="G185" s="694"/>
      <c r="AA185" s="668"/>
    </row>
    <row r="186" spans="1:27" s="642" customFormat="1" x14ac:dyDescent="0.4">
      <c r="A186" s="639"/>
      <c r="B186" s="694"/>
      <c r="C186" s="717"/>
      <c r="D186" s="694"/>
      <c r="E186" s="694"/>
      <c r="F186" s="717"/>
      <c r="G186" s="694"/>
      <c r="AA186" s="668"/>
    </row>
    <row r="187" spans="1:27" s="642" customFormat="1" x14ac:dyDescent="0.4">
      <c r="A187" s="644"/>
      <c r="B187" s="693"/>
      <c r="C187" s="727"/>
      <c r="D187" s="693"/>
      <c r="E187" s="693"/>
      <c r="F187" s="716"/>
      <c r="G187" s="693"/>
      <c r="AA187" s="668"/>
    </row>
    <row r="188" spans="1:27" s="642" customFormat="1" x14ac:dyDescent="0.4">
      <c r="A188" s="639"/>
      <c r="B188" s="694"/>
      <c r="C188" s="717"/>
      <c r="D188" s="694"/>
      <c r="E188" s="694"/>
      <c r="F188" s="717"/>
      <c r="G188" s="694"/>
      <c r="AA188" s="668"/>
    </row>
    <row r="204" spans="1:7" x14ac:dyDescent="0.4">
      <c r="A204" s="653" t="s">
        <v>92</v>
      </c>
      <c r="B204" s="696"/>
      <c r="C204" s="728"/>
      <c r="D204" s="697"/>
      <c r="E204" s="354"/>
      <c r="F204" s="718"/>
      <c r="G204" s="356"/>
    </row>
    <row r="205" spans="1:7" x14ac:dyDescent="0.4">
      <c r="A205" s="638">
        <f ca="1">TODAY()</f>
        <v>45761</v>
      </c>
      <c r="B205" s="698">
        <v>2025</v>
      </c>
      <c r="C205" s="729"/>
      <c r="D205" s="699"/>
      <c r="E205" s="373">
        <v>2024</v>
      </c>
      <c r="F205" s="719"/>
      <c r="G205" s="700"/>
    </row>
    <row r="206" spans="1:7" x14ac:dyDescent="0.4">
      <c r="B206" s="696" t="s">
        <v>262</v>
      </c>
      <c r="C206" s="728" t="s">
        <v>263</v>
      </c>
      <c r="D206" s="697" t="s">
        <v>264</v>
      </c>
      <c r="E206" s="354" t="s">
        <v>262</v>
      </c>
      <c r="F206" s="718" t="s">
        <v>263</v>
      </c>
      <c r="G206" s="356" t="s">
        <v>264</v>
      </c>
    </row>
    <row r="219" spans="12:18" x14ac:dyDescent="0.4">
      <c r="L219" s="639"/>
      <c r="M219" s="640"/>
      <c r="N219" s="641"/>
      <c r="O219" s="640"/>
      <c r="P219" s="640"/>
      <c r="Q219" s="640"/>
      <c r="R219" s="640"/>
    </row>
    <row r="237" spans="1:7" x14ac:dyDescent="0.4">
      <c r="B237" s="701"/>
      <c r="C237" s="730"/>
      <c r="D237" s="702"/>
      <c r="E237" s="703"/>
      <c r="F237" s="720"/>
      <c r="G237" s="704"/>
    </row>
    <row r="238" spans="1:7" x14ac:dyDescent="0.4">
      <c r="B238" s="696">
        <v>2025</v>
      </c>
      <c r="C238" s="728"/>
      <c r="D238" s="697"/>
      <c r="E238" s="354">
        <v>2024</v>
      </c>
      <c r="F238" s="718"/>
      <c r="G238" s="356"/>
    </row>
    <row r="239" spans="1:7" x14ac:dyDescent="0.4">
      <c r="A239" s="637"/>
      <c r="B239" s="696" t="s">
        <v>262</v>
      </c>
      <c r="C239" s="728" t="s">
        <v>263</v>
      </c>
      <c r="D239" s="697" t="s">
        <v>264</v>
      </c>
      <c r="E239" s="354" t="s">
        <v>262</v>
      </c>
      <c r="F239" s="718" t="s">
        <v>263</v>
      </c>
      <c r="G239" s="356" t="s">
        <v>264</v>
      </c>
    </row>
    <row r="240" spans="1:7" x14ac:dyDescent="0.4">
      <c r="A240" s="651" t="s">
        <v>3464</v>
      </c>
      <c r="B240" s="683">
        <v>7</v>
      </c>
      <c r="C240" s="731">
        <v>166514</v>
      </c>
      <c r="D240" s="684">
        <v>72</v>
      </c>
      <c r="E240" s="685">
        <v>7</v>
      </c>
      <c r="F240" s="721" t="s">
        <v>7117</v>
      </c>
      <c r="G240" s="686">
        <v>116</v>
      </c>
    </row>
    <row r="241" spans="1:7" x14ac:dyDescent="0.4">
      <c r="A241" s="645" t="s">
        <v>3443</v>
      </c>
      <c r="B241" s="678">
        <v>0</v>
      </c>
      <c r="C241" s="732">
        <v>0</v>
      </c>
      <c r="D241" s="679">
        <v>0</v>
      </c>
      <c r="E241" s="680">
        <v>1</v>
      </c>
      <c r="F241" s="722" t="s">
        <v>374</v>
      </c>
      <c r="G241" s="681">
        <v>310</v>
      </c>
    </row>
    <row r="242" spans="1:7" x14ac:dyDescent="0.4">
      <c r="A242" s="645" t="s">
        <v>3444</v>
      </c>
      <c r="B242" s="678">
        <v>2</v>
      </c>
      <c r="C242" s="732" t="s">
        <v>1113</v>
      </c>
      <c r="D242" s="679">
        <v>76</v>
      </c>
      <c r="E242" s="680">
        <v>0</v>
      </c>
      <c r="F242" s="722" t="s">
        <v>270</v>
      </c>
      <c r="G242" s="681">
        <v>0</v>
      </c>
    </row>
    <row r="243" spans="1:7" x14ac:dyDescent="0.4">
      <c r="A243" s="645" t="s">
        <v>3445</v>
      </c>
      <c r="B243" s="678">
        <v>0</v>
      </c>
      <c r="C243" s="732">
        <v>0</v>
      </c>
      <c r="D243" s="679">
        <v>0</v>
      </c>
      <c r="E243" s="680">
        <v>0</v>
      </c>
      <c r="F243" s="722" t="s">
        <v>270</v>
      </c>
      <c r="G243" s="681">
        <v>0</v>
      </c>
    </row>
    <row r="244" spans="1:7" x14ac:dyDescent="0.4">
      <c r="A244" s="645" t="s">
        <v>3446</v>
      </c>
      <c r="B244" s="678">
        <v>0</v>
      </c>
      <c r="C244" s="732">
        <v>0</v>
      </c>
      <c r="D244" s="679">
        <v>0</v>
      </c>
      <c r="E244" s="680">
        <v>0</v>
      </c>
      <c r="F244" s="722" t="s">
        <v>270</v>
      </c>
      <c r="G244" s="681">
        <v>0</v>
      </c>
    </row>
    <row r="245" spans="1:7" x14ac:dyDescent="0.4">
      <c r="A245" s="645" t="s">
        <v>3447</v>
      </c>
      <c r="B245" s="678">
        <v>0</v>
      </c>
      <c r="C245" s="732">
        <v>0</v>
      </c>
      <c r="D245" s="679">
        <v>0</v>
      </c>
      <c r="E245" s="680">
        <v>0</v>
      </c>
      <c r="F245" s="722" t="s">
        <v>270</v>
      </c>
      <c r="G245" s="681">
        <v>0</v>
      </c>
    </row>
    <row r="246" spans="1:7" x14ac:dyDescent="0.4">
      <c r="A246" s="645" t="s">
        <v>3448</v>
      </c>
      <c r="B246" s="678">
        <v>0</v>
      </c>
      <c r="C246" s="732">
        <v>0</v>
      </c>
      <c r="D246" s="679">
        <v>0</v>
      </c>
      <c r="E246" s="680">
        <v>0</v>
      </c>
      <c r="F246" s="722" t="s">
        <v>270</v>
      </c>
      <c r="G246" s="681">
        <v>0</v>
      </c>
    </row>
    <row r="247" spans="1:7" x14ac:dyDescent="0.4">
      <c r="A247" s="645" t="s">
        <v>3449</v>
      </c>
      <c r="B247" s="678">
        <v>0</v>
      </c>
      <c r="C247" s="732">
        <v>0</v>
      </c>
      <c r="D247" s="679">
        <v>0</v>
      </c>
      <c r="E247" s="680">
        <v>0</v>
      </c>
      <c r="F247" s="722" t="s">
        <v>270</v>
      </c>
      <c r="G247" s="681">
        <v>0</v>
      </c>
    </row>
    <row r="248" spans="1:7" x14ac:dyDescent="0.4">
      <c r="A248" s="645" t="s">
        <v>3450</v>
      </c>
      <c r="B248" s="678">
        <v>0</v>
      </c>
      <c r="C248" s="732">
        <v>0</v>
      </c>
      <c r="D248" s="679">
        <v>0</v>
      </c>
      <c r="E248" s="680">
        <v>0</v>
      </c>
      <c r="F248" s="722" t="s">
        <v>270</v>
      </c>
      <c r="G248" s="681">
        <v>0</v>
      </c>
    </row>
    <row r="249" spans="1:7" x14ac:dyDescent="0.4">
      <c r="A249" s="645" t="s">
        <v>3451</v>
      </c>
      <c r="B249" s="678">
        <v>0</v>
      </c>
      <c r="C249" s="732">
        <v>0</v>
      </c>
      <c r="D249" s="679">
        <v>0</v>
      </c>
      <c r="E249" s="680">
        <v>0</v>
      </c>
      <c r="F249" s="722" t="s">
        <v>270</v>
      </c>
      <c r="G249" s="681">
        <v>0</v>
      </c>
    </row>
    <row r="250" spans="1:7" x14ac:dyDescent="0.4">
      <c r="A250" s="645" t="s">
        <v>3452</v>
      </c>
      <c r="B250" s="678">
        <v>0</v>
      </c>
      <c r="C250" s="732">
        <v>0</v>
      </c>
      <c r="D250" s="679">
        <v>0</v>
      </c>
      <c r="E250" s="680">
        <v>0</v>
      </c>
      <c r="F250" s="722" t="s">
        <v>270</v>
      </c>
      <c r="G250" s="681">
        <v>0</v>
      </c>
    </row>
    <row r="251" spans="1:7" x14ac:dyDescent="0.4">
      <c r="A251" s="645" t="s">
        <v>3453</v>
      </c>
      <c r="B251" s="678">
        <v>1</v>
      </c>
      <c r="C251" s="732" t="s">
        <v>484</v>
      </c>
      <c r="D251" s="679">
        <v>45</v>
      </c>
      <c r="E251" s="680">
        <v>1</v>
      </c>
      <c r="F251" s="722" t="s">
        <v>1784</v>
      </c>
      <c r="G251" s="681">
        <v>38</v>
      </c>
    </row>
    <row r="252" spans="1:7" x14ac:dyDescent="0.4">
      <c r="A252" s="645" t="s">
        <v>3454</v>
      </c>
      <c r="B252" s="678">
        <v>0</v>
      </c>
      <c r="C252" s="732">
        <v>0</v>
      </c>
      <c r="D252" s="679">
        <v>0</v>
      </c>
      <c r="E252" s="680">
        <v>0</v>
      </c>
      <c r="F252" s="722" t="s">
        <v>270</v>
      </c>
      <c r="G252" s="681">
        <v>0</v>
      </c>
    </row>
    <row r="253" spans="1:7" x14ac:dyDescent="0.4">
      <c r="A253" s="645" t="s">
        <v>3455</v>
      </c>
      <c r="B253" s="678">
        <v>0</v>
      </c>
      <c r="C253" s="732">
        <v>0</v>
      </c>
      <c r="D253" s="679">
        <v>0</v>
      </c>
      <c r="E253" s="680">
        <v>0</v>
      </c>
      <c r="F253" s="722" t="s">
        <v>270</v>
      </c>
      <c r="G253" s="681">
        <v>0</v>
      </c>
    </row>
    <row r="254" spans="1:7" x14ac:dyDescent="0.4">
      <c r="A254" s="645" t="s">
        <v>3456</v>
      </c>
      <c r="B254" s="678">
        <v>0</v>
      </c>
      <c r="C254" s="732">
        <v>0</v>
      </c>
      <c r="D254" s="679">
        <v>0</v>
      </c>
      <c r="E254" s="680">
        <v>0</v>
      </c>
      <c r="F254" s="722" t="s">
        <v>270</v>
      </c>
      <c r="G254" s="681">
        <v>0</v>
      </c>
    </row>
    <row r="255" spans="1:7" x14ac:dyDescent="0.4">
      <c r="A255" s="645" t="s">
        <v>3457</v>
      </c>
      <c r="B255" s="678">
        <v>0</v>
      </c>
      <c r="C255" s="732">
        <v>0</v>
      </c>
      <c r="D255" s="679">
        <v>0</v>
      </c>
      <c r="E255" s="680">
        <v>0</v>
      </c>
      <c r="F255" s="722" t="s">
        <v>270</v>
      </c>
      <c r="G255" s="681">
        <v>0</v>
      </c>
    </row>
    <row r="256" spans="1:7" x14ac:dyDescent="0.4">
      <c r="A256" s="645" t="s">
        <v>3458</v>
      </c>
      <c r="B256" s="678">
        <v>1</v>
      </c>
      <c r="C256" s="732" t="s">
        <v>7796</v>
      </c>
      <c r="D256" s="679">
        <v>101</v>
      </c>
      <c r="E256" s="680">
        <v>0</v>
      </c>
      <c r="F256" s="722" t="s">
        <v>270</v>
      </c>
      <c r="G256" s="681">
        <v>0</v>
      </c>
    </row>
    <row r="257" spans="1:7" x14ac:dyDescent="0.4">
      <c r="A257" s="645" t="s">
        <v>3459</v>
      </c>
      <c r="B257" s="678">
        <v>0</v>
      </c>
      <c r="C257" s="732">
        <v>0</v>
      </c>
      <c r="D257" s="679">
        <v>0</v>
      </c>
      <c r="E257" s="680">
        <v>1</v>
      </c>
      <c r="F257" s="722" t="s">
        <v>3345</v>
      </c>
      <c r="G257" s="681">
        <v>123</v>
      </c>
    </row>
    <row r="258" spans="1:7" x14ac:dyDescent="0.4">
      <c r="A258" s="645" t="s">
        <v>3460</v>
      </c>
      <c r="B258" s="678">
        <v>0</v>
      </c>
      <c r="C258" s="732">
        <v>0</v>
      </c>
      <c r="D258" s="679">
        <v>0</v>
      </c>
      <c r="E258" s="680">
        <v>1</v>
      </c>
      <c r="F258" s="722" t="s">
        <v>6975</v>
      </c>
      <c r="G258" s="681">
        <v>118</v>
      </c>
    </row>
    <row r="259" spans="1:7" x14ac:dyDescent="0.4">
      <c r="A259" s="645" t="s">
        <v>3461</v>
      </c>
      <c r="B259" s="678">
        <v>3</v>
      </c>
      <c r="C259" s="732" t="s">
        <v>7797</v>
      </c>
      <c r="D259" s="679">
        <v>69</v>
      </c>
      <c r="E259" s="680">
        <v>2</v>
      </c>
      <c r="F259" s="722" t="s">
        <v>7115</v>
      </c>
      <c r="G259" s="681">
        <v>46</v>
      </c>
    </row>
    <row r="260" spans="1:7" x14ac:dyDescent="0.4">
      <c r="A260" s="645" t="s">
        <v>3462</v>
      </c>
      <c r="B260" s="678">
        <v>0</v>
      </c>
      <c r="C260" s="732">
        <v>0</v>
      </c>
      <c r="D260" s="679">
        <v>0</v>
      </c>
      <c r="E260" s="680">
        <v>0</v>
      </c>
      <c r="F260" s="722" t="s">
        <v>270</v>
      </c>
      <c r="G260" s="681">
        <v>0</v>
      </c>
    </row>
    <row r="261" spans="1:7" x14ac:dyDescent="0.4">
      <c r="A261" s="645" t="s">
        <v>3463</v>
      </c>
      <c r="B261" s="689">
        <v>0</v>
      </c>
      <c r="C261" s="714">
        <v>0</v>
      </c>
      <c r="D261" s="690">
        <v>0</v>
      </c>
      <c r="E261" s="691">
        <v>1</v>
      </c>
      <c r="F261" s="723" t="s">
        <v>7116</v>
      </c>
      <c r="G261" s="692">
        <v>133</v>
      </c>
    </row>
  </sheetData>
  <sortState xmlns:xlrd2="http://schemas.microsoft.com/office/spreadsheetml/2017/richdata2" ref="N22:Y26">
    <sortCondition descending="1" ref="W22:W26"/>
  </sortState>
  <printOptions gridLines="1"/>
  <pageMargins left="0.25" right="0.5" top="0.5" bottom="0.5" header="0.5" footer="0.5"/>
  <pageSetup orientation="landscape" r:id="rId1"/>
  <headerFooter alignWithMargins="0"/>
  <rowBreaks count="2" manualBreakCount="2">
    <brk id="99" max="16383" man="1"/>
    <brk id="203" max="16383" man="1"/>
  </rowBreaks>
  <ignoredErrors>
    <ignoredError sqref="C6:D6 F6 C30:F30 C138:F138 C119:F119 C99:F99 C84:F84 C64:F64" numberStoredAsText="1"/>
    <ignoredError sqref="I153:L154 I130:L132 I124:L124 I87:L93 I36:L54" evalError="1"/>
    <ignoredError sqref="W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45761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45761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45761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45761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45761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45761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45761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41"/>
  <sheetViews>
    <sheetView topLeftCell="A3" workbookViewId="0">
      <selection activeCell="D24" activeCellId="3" sqref="D6:D18 J6:J18 J24:J36 D24:D36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12" x14ac:dyDescent="0.4">
      <c r="A1" s="1">
        <f ca="1">TODAY()</f>
        <v>45761</v>
      </c>
      <c r="G1" s="2" t="s">
        <v>266</v>
      </c>
      <c r="H1" s="3"/>
      <c r="I1" s="3"/>
      <c r="J1" s="3"/>
      <c r="K1" s="3"/>
      <c r="L1" s="3"/>
    </row>
    <row r="2" spans="1:12" x14ac:dyDescent="0.4">
      <c r="G2" s="2" t="s">
        <v>267</v>
      </c>
      <c r="H2" s="3"/>
      <c r="I2" s="3"/>
      <c r="J2" s="3"/>
      <c r="K2" s="8" t="s">
        <v>4</v>
      </c>
      <c r="L2" s="3"/>
    </row>
    <row r="3" spans="1:12" x14ac:dyDescent="0.4">
      <c r="G3" s="3" t="s">
        <v>3</v>
      </c>
      <c r="H3" s="3"/>
      <c r="I3" s="3"/>
      <c r="J3" s="3"/>
      <c r="K3" s="3"/>
      <c r="L3" s="3"/>
    </row>
    <row r="4" spans="1:12" x14ac:dyDescent="0.4">
      <c r="H4" s="3"/>
      <c r="I4" s="3"/>
      <c r="J4" s="3"/>
      <c r="K4" s="3"/>
      <c r="L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16435</v>
      </c>
      <c r="C6">
        <v>17749</v>
      </c>
      <c r="E6" s="5">
        <f>(+D6-B6)/B6</f>
        <v>-1</v>
      </c>
      <c r="F6" s="5">
        <f>(+D6-C6)/C6</f>
        <v>-1</v>
      </c>
      <c r="H6">
        <v>12474</v>
      </c>
      <c r="I6">
        <v>13146</v>
      </c>
      <c r="K6" s="5">
        <f t="shared" ref="K6:K18" si="0">(+J6-H6)/H6</f>
        <v>-1</v>
      </c>
      <c r="L6" s="5">
        <f t="shared" ref="L6:L18" si="1">(+J6-I6)/I6</f>
        <v>-1</v>
      </c>
    </row>
    <row r="7" spans="1:12" x14ac:dyDescent="0.4">
      <c r="A7" t="s">
        <v>6</v>
      </c>
      <c r="B7">
        <v>9891</v>
      </c>
      <c r="C7">
        <v>10697</v>
      </c>
      <c r="E7" s="5">
        <f t="shared" ref="E7:E18" si="2">(+D7-B7)/B7</f>
        <v>-1</v>
      </c>
      <c r="F7" s="5">
        <f t="shared" ref="F7:F18" si="3">(+D7-C7)/C7</f>
        <v>-1</v>
      </c>
      <c r="H7">
        <v>7502</v>
      </c>
      <c r="I7">
        <v>7932</v>
      </c>
      <c r="K7" s="5">
        <f t="shared" si="0"/>
        <v>-1</v>
      </c>
      <c r="L7" s="5">
        <f t="shared" si="1"/>
        <v>-1</v>
      </c>
    </row>
    <row r="8" spans="1:12" x14ac:dyDescent="0.4">
      <c r="A8" t="s">
        <v>7</v>
      </c>
      <c r="B8">
        <v>349</v>
      </c>
      <c r="C8">
        <v>324</v>
      </c>
      <c r="E8" s="5">
        <f t="shared" si="2"/>
        <v>-1</v>
      </c>
      <c r="F8" s="5">
        <f t="shared" si="3"/>
        <v>-1</v>
      </c>
      <c r="H8">
        <v>278</v>
      </c>
      <c r="I8">
        <v>274</v>
      </c>
      <c r="K8" s="5">
        <f t="shared" si="0"/>
        <v>-1</v>
      </c>
      <c r="L8" s="5">
        <f t="shared" si="1"/>
        <v>-1</v>
      </c>
    </row>
    <row r="9" spans="1:12" x14ac:dyDescent="0.4">
      <c r="A9" t="s">
        <v>8</v>
      </c>
      <c r="B9">
        <v>1008</v>
      </c>
      <c r="C9">
        <v>1063</v>
      </c>
      <c r="E9" s="5">
        <f t="shared" si="2"/>
        <v>-1</v>
      </c>
      <c r="F9" s="5">
        <f t="shared" si="3"/>
        <v>-1</v>
      </c>
      <c r="H9">
        <v>800</v>
      </c>
      <c r="I9">
        <v>799</v>
      </c>
      <c r="K9" s="5">
        <f t="shared" si="0"/>
        <v>-1</v>
      </c>
      <c r="L9" s="5">
        <f t="shared" si="1"/>
        <v>-1</v>
      </c>
    </row>
    <row r="10" spans="1:12" x14ac:dyDescent="0.4">
      <c r="A10" t="s">
        <v>9</v>
      </c>
      <c r="B10">
        <v>687</v>
      </c>
      <c r="C10">
        <v>712</v>
      </c>
      <c r="E10" s="5">
        <f t="shared" si="2"/>
        <v>-1</v>
      </c>
      <c r="F10" s="5">
        <f t="shared" si="3"/>
        <v>-1</v>
      </c>
      <c r="H10">
        <v>504</v>
      </c>
      <c r="I10">
        <v>550</v>
      </c>
      <c r="K10" s="5">
        <f t="shared" si="0"/>
        <v>-1</v>
      </c>
      <c r="L10" s="5">
        <f t="shared" si="1"/>
        <v>-1</v>
      </c>
    </row>
    <row r="11" spans="1:12" x14ac:dyDescent="0.4">
      <c r="A11" t="s">
        <v>222</v>
      </c>
      <c r="B11">
        <v>364</v>
      </c>
      <c r="C11">
        <v>407</v>
      </c>
      <c r="E11" s="5">
        <f t="shared" si="2"/>
        <v>-1</v>
      </c>
      <c r="F11" s="5">
        <f t="shared" si="3"/>
        <v>-1</v>
      </c>
      <c r="H11">
        <v>316</v>
      </c>
      <c r="I11">
        <v>328</v>
      </c>
      <c r="K11" s="5">
        <f t="shared" si="0"/>
        <v>-1</v>
      </c>
      <c r="L11" s="5">
        <f t="shared" si="1"/>
        <v>-1</v>
      </c>
    </row>
    <row r="12" spans="1:12" x14ac:dyDescent="0.4">
      <c r="A12" t="s">
        <v>10</v>
      </c>
      <c r="B12">
        <v>5680</v>
      </c>
      <c r="C12">
        <v>6212</v>
      </c>
      <c r="E12" s="5">
        <f t="shared" si="2"/>
        <v>-1</v>
      </c>
      <c r="F12" s="5">
        <f t="shared" si="3"/>
        <v>-1</v>
      </c>
      <c r="H12">
        <v>4331</v>
      </c>
      <c r="I12">
        <v>4687</v>
      </c>
      <c r="K12" s="5">
        <f t="shared" si="0"/>
        <v>-1</v>
      </c>
      <c r="L12" s="5">
        <f t="shared" si="1"/>
        <v>-1</v>
      </c>
    </row>
    <row r="13" spans="1:12" x14ac:dyDescent="0.4">
      <c r="A13" t="s">
        <v>11</v>
      </c>
      <c r="B13">
        <v>679</v>
      </c>
      <c r="C13">
        <v>659</v>
      </c>
      <c r="E13" s="5">
        <f t="shared" si="2"/>
        <v>-1</v>
      </c>
      <c r="F13" s="5">
        <f t="shared" si="3"/>
        <v>-1</v>
      </c>
      <c r="H13">
        <v>532</v>
      </c>
      <c r="I13">
        <v>492</v>
      </c>
      <c r="K13" s="5">
        <f t="shared" si="0"/>
        <v>-1</v>
      </c>
      <c r="L13" s="5">
        <f t="shared" si="1"/>
        <v>-1</v>
      </c>
    </row>
    <row r="14" spans="1:12" x14ac:dyDescent="0.4">
      <c r="A14" t="s">
        <v>12</v>
      </c>
      <c r="B14">
        <v>1355</v>
      </c>
      <c r="C14">
        <v>1367</v>
      </c>
      <c r="E14" s="5">
        <f t="shared" si="2"/>
        <v>-1</v>
      </c>
      <c r="F14" s="5">
        <f t="shared" si="3"/>
        <v>-1</v>
      </c>
      <c r="H14">
        <v>1045</v>
      </c>
      <c r="I14">
        <v>1033</v>
      </c>
      <c r="K14" s="5">
        <f t="shared" si="0"/>
        <v>-1</v>
      </c>
      <c r="L14" s="5">
        <f t="shared" si="1"/>
        <v>-1</v>
      </c>
    </row>
    <row r="15" spans="1:12" x14ac:dyDescent="0.4">
      <c r="A15" t="s">
        <v>13</v>
      </c>
      <c r="B15">
        <v>605</v>
      </c>
      <c r="C15">
        <v>643</v>
      </c>
      <c r="E15" s="5">
        <f t="shared" si="2"/>
        <v>-1</v>
      </c>
      <c r="F15" s="5">
        <f t="shared" si="3"/>
        <v>-1</v>
      </c>
      <c r="H15">
        <v>478</v>
      </c>
      <c r="I15">
        <v>482</v>
      </c>
      <c r="K15" s="5">
        <f t="shared" si="0"/>
        <v>-1</v>
      </c>
      <c r="L15" s="5">
        <f t="shared" si="1"/>
        <v>-1</v>
      </c>
    </row>
    <row r="16" spans="1:12" x14ac:dyDescent="0.4">
      <c r="A16" t="s">
        <v>14</v>
      </c>
      <c r="B16">
        <v>930</v>
      </c>
      <c r="C16">
        <v>1022</v>
      </c>
      <c r="E16" s="5">
        <f t="shared" si="2"/>
        <v>-1</v>
      </c>
      <c r="F16" s="5">
        <f t="shared" si="3"/>
        <v>-1</v>
      </c>
      <c r="H16">
        <v>616</v>
      </c>
      <c r="I16">
        <v>647</v>
      </c>
      <c r="K16" s="5">
        <f t="shared" si="0"/>
        <v>-1</v>
      </c>
      <c r="L16" s="5">
        <f t="shared" si="1"/>
        <v>-1</v>
      </c>
    </row>
    <row r="17" spans="1:13" x14ac:dyDescent="0.4">
      <c r="A17" t="s">
        <v>15</v>
      </c>
      <c r="B17">
        <v>858</v>
      </c>
      <c r="C17">
        <v>1012</v>
      </c>
      <c r="E17" s="5">
        <f t="shared" si="2"/>
        <v>-1</v>
      </c>
      <c r="F17" s="5">
        <f t="shared" si="3"/>
        <v>-1</v>
      </c>
      <c r="H17">
        <v>604</v>
      </c>
      <c r="I17">
        <v>726</v>
      </c>
      <c r="K17" s="5">
        <f t="shared" si="0"/>
        <v>-1</v>
      </c>
      <c r="L17" s="5">
        <f t="shared" si="1"/>
        <v>-1</v>
      </c>
    </row>
    <row r="18" spans="1:13" x14ac:dyDescent="0.4">
      <c r="A18" t="s">
        <v>16</v>
      </c>
      <c r="B18">
        <v>2674</v>
      </c>
      <c r="C18">
        <v>2814</v>
      </c>
      <c r="E18" s="5">
        <f t="shared" si="2"/>
        <v>-1</v>
      </c>
      <c r="F18" s="5">
        <f t="shared" si="3"/>
        <v>-1</v>
      </c>
      <c r="H18">
        <v>2035</v>
      </c>
      <c r="I18">
        <v>2027</v>
      </c>
      <c r="K18" s="5">
        <f t="shared" si="0"/>
        <v>-1</v>
      </c>
      <c r="L18" s="5">
        <f t="shared" si="1"/>
        <v>-1</v>
      </c>
      <c r="M18" s="5"/>
    </row>
    <row r="19" spans="1:13" x14ac:dyDescent="0.4">
      <c r="K19" s="5" t="s">
        <v>191</v>
      </c>
    </row>
    <row r="20" spans="1:13" x14ac:dyDescent="0.4">
      <c r="G20" s="3" t="s">
        <v>2</v>
      </c>
    </row>
    <row r="21" spans="1:13" x14ac:dyDescent="0.4">
      <c r="H21" s="3"/>
      <c r="I21" s="3"/>
      <c r="J21" s="3"/>
      <c r="K21" s="3"/>
      <c r="L21" s="3"/>
    </row>
    <row r="22" spans="1:13" x14ac:dyDescent="0.4">
      <c r="H22" s="3"/>
      <c r="I22" s="3"/>
      <c r="J22" s="3"/>
      <c r="K22" s="3"/>
      <c r="L22" s="3"/>
    </row>
    <row r="23" spans="1:13" x14ac:dyDescent="0.4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</row>
    <row r="24" spans="1:13" x14ac:dyDescent="0.4">
      <c r="A24" s="9" t="s">
        <v>5</v>
      </c>
      <c r="B24">
        <v>19126</v>
      </c>
      <c r="C24">
        <v>20553</v>
      </c>
      <c r="E24" s="5">
        <f>(+D24-B24)/B24</f>
        <v>-1</v>
      </c>
      <c r="F24" s="5">
        <f>(+D24-C24)/C24</f>
        <v>-1</v>
      </c>
      <c r="H24">
        <v>13873</v>
      </c>
      <c r="I24">
        <v>14645</v>
      </c>
      <c r="K24" s="5">
        <f t="shared" ref="K24:K36" si="4">(+J24-H24)/H24</f>
        <v>-1</v>
      </c>
      <c r="L24" s="5">
        <f t="shared" ref="L24:L36" si="5">(+J24-I24)/I24</f>
        <v>-1</v>
      </c>
    </row>
    <row r="25" spans="1:13" x14ac:dyDescent="0.4">
      <c r="A25" t="s">
        <v>6</v>
      </c>
      <c r="B25">
        <v>10951</v>
      </c>
      <c r="C25">
        <v>11931</v>
      </c>
      <c r="E25" s="5">
        <f t="shared" ref="E25:E36" si="6">(+D25-B25)/B25</f>
        <v>-1</v>
      </c>
      <c r="F25" s="5">
        <f t="shared" ref="F25:F36" si="7">(+D25-C25)/C25</f>
        <v>-1</v>
      </c>
      <c r="H25">
        <v>8050</v>
      </c>
      <c r="I25">
        <v>8598</v>
      </c>
      <c r="K25" s="5">
        <f t="shared" si="4"/>
        <v>-1</v>
      </c>
      <c r="L25" s="5">
        <f t="shared" si="5"/>
        <v>-1</v>
      </c>
    </row>
    <row r="26" spans="1:13" x14ac:dyDescent="0.4">
      <c r="A26" t="s">
        <v>7</v>
      </c>
      <c r="B26">
        <v>411</v>
      </c>
      <c r="C26">
        <v>384</v>
      </c>
      <c r="E26" s="5">
        <f t="shared" si="6"/>
        <v>-1</v>
      </c>
      <c r="F26" s="5">
        <f t="shared" si="7"/>
        <v>-1</v>
      </c>
      <c r="H26">
        <v>315</v>
      </c>
      <c r="I26">
        <v>304</v>
      </c>
      <c r="K26" s="5">
        <f t="shared" si="4"/>
        <v>-1</v>
      </c>
      <c r="L26" s="5">
        <f t="shared" si="5"/>
        <v>-1</v>
      </c>
    </row>
    <row r="27" spans="1:13" x14ac:dyDescent="0.4">
      <c r="A27" t="s">
        <v>8</v>
      </c>
      <c r="B27">
        <v>1198</v>
      </c>
      <c r="C27">
        <v>1252</v>
      </c>
      <c r="E27" s="5">
        <f t="shared" si="6"/>
        <v>-1</v>
      </c>
      <c r="F27" s="5">
        <f t="shared" si="7"/>
        <v>-1</v>
      </c>
      <c r="H27">
        <v>903</v>
      </c>
      <c r="I27">
        <v>900</v>
      </c>
      <c r="K27" s="5">
        <f t="shared" si="4"/>
        <v>-1</v>
      </c>
      <c r="L27" s="5">
        <f t="shared" si="5"/>
        <v>-1</v>
      </c>
    </row>
    <row r="28" spans="1:13" x14ac:dyDescent="0.4">
      <c r="A28" t="s">
        <v>9</v>
      </c>
      <c r="B28">
        <v>841</v>
      </c>
      <c r="C28">
        <v>846</v>
      </c>
      <c r="E28" s="5">
        <f t="shared" si="6"/>
        <v>-1</v>
      </c>
      <c r="F28" s="5">
        <f t="shared" si="7"/>
        <v>-1</v>
      </c>
      <c r="H28">
        <v>582</v>
      </c>
      <c r="I28">
        <v>628</v>
      </c>
      <c r="K28" s="5">
        <f t="shared" si="4"/>
        <v>-1</v>
      </c>
      <c r="L28" s="5">
        <f t="shared" si="5"/>
        <v>-1</v>
      </c>
    </row>
    <row r="29" spans="1:13" x14ac:dyDescent="0.4">
      <c r="A29" t="s">
        <v>222</v>
      </c>
      <c r="B29">
        <v>434</v>
      </c>
      <c r="C29">
        <v>504</v>
      </c>
      <c r="E29" s="5">
        <f t="shared" si="6"/>
        <v>-1</v>
      </c>
      <c r="F29" s="5">
        <f t="shared" si="7"/>
        <v>-1</v>
      </c>
      <c r="H29">
        <v>367</v>
      </c>
      <c r="I29">
        <v>393</v>
      </c>
      <c r="K29" s="5">
        <f t="shared" si="4"/>
        <v>-1</v>
      </c>
      <c r="L29" s="5">
        <f t="shared" si="5"/>
        <v>-1</v>
      </c>
    </row>
    <row r="30" spans="1:13" x14ac:dyDescent="0.4">
      <c r="A30" t="s">
        <v>10</v>
      </c>
      <c r="B30">
        <v>6105</v>
      </c>
      <c r="C30">
        <v>6809</v>
      </c>
      <c r="E30" s="5">
        <f t="shared" si="6"/>
        <v>-1</v>
      </c>
      <c r="F30" s="5">
        <f t="shared" si="7"/>
        <v>-1</v>
      </c>
      <c r="H30">
        <v>4566</v>
      </c>
      <c r="I30">
        <v>4968</v>
      </c>
      <c r="K30" s="5">
        <f t="shared" si="4"/>
        <v>-1</v>
      </c>
      <c r="L30" s="5">
        <f t="shared" si="5"/>
        <v>-1</v>
      </c>
    </row>
    <row r="31" spans="1:13" x14ac:dyDescent="0.4">
      <c r="A31" t="s">
        <v>11</v>
      </c>
      <c r="B31">
        <v>793</v>
      </c>
      <c r="C31">
        <v>790</v>
      </c>
      <c r="E31" s="5">
        <f t="shared" si="6"/>
        <v>-1</v>
      </c>
      <c r="F31" s="5">
        <f t="shared" si="7"/>
        <v>-1</v>
      </c>
      <c r="H31">
        <v>590</v>
      </c>
      <c r="I31">
        <v>560</v>
      </c>
      <c r="K31" s="5">
        <f t="shared" si="4"/>
        <v>-1</v>
      </c>
      <c r="L31" s="5">
        <f t="shared" si="5"/>
        <v>-1</v>
      </c>
    </row>
    <row r="32" spans="1:13" x14ac:dyDescent="0.4">
      <c r="A32" t="s">
        <v>12</v>
      </c>
      <c r="B32">
        <v>1680</v>
      </c>
      <c r="C32">
        <v>1615</v>
      </c>
      <c r="E32" s="5">
        <f t="shared" si="6"/>
        <v>-1</v>
      </c>
      <c r="F32" s="5">
        <f t="shared" si="7"/>
        <v>-1</v>
      </c>
      <c r="H32">
        <v>1171</v>
      </c>
      <c r="I32">
        <v>1151</v>
      </c>
      <c r="K32" s="5">
        <f t="shared" si="4"/>
        <v>-1</v>
      </c>
      <c r="L32" s="5">
        <f t="shared" si="5"/>
        <v>-1</v>
      </c>
    </row>
    <row r="33" spans="1:12" x14ac:dyDescent="0.4">
      <c r="A33" t="s">
        <v>13</v>
      </c>
      <c r="B33">
        <v>789</v>
      </c>
      <c r="C33">
        <v>782</v>
      </c>
      <c r="E33" s="5">
        <f t="shared" si="6"/>
        <v>-1</v>
      </c>
      <c r="F33" s="5">
        <f t="shared" si="7"/>
        <v>-1</v>
      </c>
      <c r="H33">
        <v>543</v>
      </c>
      <c r="I33">
        <v>542</v>
      </c>
      <c r="K33" s="5">
        <f t="shared" si="4"/>
        <v>-1</v>
      </c>
      <c r="L33" s="5">
        <f t="shared" si="5"/>
        <v>-1</v>
      </c>
    </row>
    <row r="34" spans="1:12" x14ac:dyDescent="0.4">
      <c r="A34" t="s">
        <v>14</v>
      </c>
      <c r="B34">
        <v>1195</v>
      </c>
      <c r="C34">
        <v>1311</v>
      </c>
      <c r="E34" s="5">
        <f t="shared" si="6"/>
        <v>-1</v>
      </c>
      <c r="F34" s="5">
        <f t="shared" si="7"/>
        <v>-1</v>
      </c>
      <c r="H34">
        <v>779</v>
      </c>
      <c r="I34">
        <v>788</v>
      </c>
      <c r="K34" s="5">
        <f t="shared" si="4"/>
        <v>-1</v>
      </c>
      <c r="L34" s="5">
        <f t="shared" si="5"/>
        <v>-1</v>
      </c>
    </row>
    <row r="35" spans="1:12" x14ac:dyDescent="0.4">
      <c r="A35" t="s">
        <v>15</v>
      </c>
      <c r="B35">
        <v>1038</v>
      </c>
      <c r="C35">
        <v>1164</v>
      </c>
      <c r="E35" s="5">
        <f t="shared" si="6"/>
        <v>-1</v>
      </c>
      <c r="F35" s="5">
        <f t="shared" si="7"/>
        <v>-1</v>
      </c>
      <c r="H35">
        <v>673</v>
      </c>
      <c r="I35">
        <v>799</v>
      </c>
      <c r="K35" s="5">
        <f t="shared" si="4"/>
        <v>-1</v>
      </c>
      <c r="L35" s="5">
        <f t="shared" si="5"/>
        <v>-1</v>
      </c>
    </row>
    <row r="36" spans="1:12" x14ac:dyDescent="0.4">
      <c r="A36" t="s">
        <v>16</v>
      </c>
      <c r="B36">
        <v>3015</v>
      </c>
      <c r="C36">
        <v>3168</v>
      </c>
      <c r="E36" s="5">
        <f t="shared" si="6"/>
        <v>-1</v>
      </c>
      <c r="F36" s="5">
        <f t="shared" si="7"/>
        <v>-1</v>
      </c>
      <c r="H36">
        <v>221</v>
      </c>
      <c r="I36">
        <v>2271</v>
      </c>
      <c r="K36" s="5">
        <f t="shared" si="4"/>
        <v>-1</v>
      </c>
      <c r="L36" s="5">
        <f t="shared" si="5"/>
        <v>-1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X246"/>
  <sheetViews>
    <sheetView zoomScaleNormal="100" workbookViewId="0">
      <selection activeCell="B6" sqref="B6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45761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21"/>
      <c r="C8" s="522"/>
      <c r="D8" s="523"/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24"/>
      <c r="C9" s="525"/>
      <c r="D9" s="526"/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24"/>
      <c r="C10" s="525"/>
      <c r="D10" s="526"/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24"/>
      <c r="C11" s="525"/>
      <c r="D11" s="526"/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24"/>
      <c r="C12" s="525"/>
      <c r="D12" s="526"/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24"/>
      <c r="C13" s="525"/>
      <c r="D13" s="526"/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24"/>
      <c r="C14" s="525"/>
      <c r="D14" s="526"/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24"/>
      <c r="C15" s="525"/>
      <c r="D15" s="526"/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24"/>
      <c r="C16" s="525"/>
      <c r="D16" s="526"/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24"/>
      <c r="C17" s="525"/>
      <c r="D17" s="526"/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24"/>
      <c r="C18" s="525"/>
      <c r="D18" s="526"/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24"/>
      <c r="C19" s="525"/>
      <c r="D19" s="526"/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24"/>
      <c r="C20" s="525"/>
      <c r="D20" s="526"/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24"/>
      <c r="C21" s="525"/>
      <c r="D21" s="526"/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24"/>
      <c r="C22" s="525"/>
      <c r="D22" s="526"/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21"/>
      <c r="C24" s="522"/>
      <c r="D24" s="523"/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24"/>
      <c r="C25" s="525"/>
      <c r="D25" s="526"/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24"/>
      <c r="C26" s="525"/>
      <c r="D26" s="526"/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24"/>
      <c r="C27" s="525"/>
      <c r="D27" s="526"/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24"/>
      <c r="C28" s="525"/>
      <c r="D28" s="526"/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24"/>
      <c r="C29" s="525"/>
      <c r="D29" s="526"/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24"/>
      <c r="C30" s="525"/>
      <c r="D30" s="526"/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24"/>
      <c r="C31" s="525"/>
      <c r="D31" s="526"/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24"/>
      <c r="C32" s="525"/>
      <c r="D32" s="526"/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24"/>
      <c r="C33" s="525"/>
      <c r="D33" s="526"/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24"/>
      <c r="C34" s="525"/>
      <c r="D34" s="526"/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24"/>
      <c r="C35" s="525"/>
      <c r="D35" s="526"/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24"/>
      <c r="C36" s="525"/>
      <c r="D36" s="526"/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24"/>
      <c r="C37" s="525"/>
      <c r="D37" s="526"/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24"/>
      <c r="C38" s="525"/>
      <c r="D38" s="526"/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24"/>
      <c r="C39" s="525"/>
      <c r="D39" s="526"/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24"/>
      <c r="C40" s="525"/>
      <c r="D40" s="526"/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24"/>
      <c r="C41" s="525"/>
      <c r="D41" s="526"/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24"/>
      <c r="C42" s="525"/>
      <c r="D42" s="526"/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24"/>
      <c r="C43" s="525"/>
      <c r="D43" s="526"/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24"/>
      <c r="C44" s="525"/>
      <c r="D44" s="526"/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45761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21"/>
      <c r="C49" s="522"/>
      <c r="D49" s="523"/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24"/>
      <c r="C50" s="525"/>
      <c r="D50" s="526"/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24"/>
      <c r="C51" s="525"/>
      <c r="D51" s="526"/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24"/>
      <c r="C52" s="525"/>
      <c r="D52" s="526"/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24"/>
      <c r="C53" s="525"/>
      <c r="D53" s="526"/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24"/>
      <c r="C54" s="525"/>
      <c r="D54" s="526"/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24"/>
      <c r="C55" s="525"/>
      <c r="D55" s="526"/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24"/>
      <c r="C56" s="525"/>
      <c r="D56" s="526"/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24"/>
      <c r="C57" s="525"/>
      <c r="D57" s="526"/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24"/>
      <c r="C58" s="525"/>
      <c r="D58" s="526"/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24"/>
      <c r="C59" s="525"/>
      <c r="D59" s="526"/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24"/>
      <c r="C60" s="525"/>
      <c r="D60" s="526"/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24"/>
      <c r="C61" s="525"/>
      <c r="D61" s="526"/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24"/>
      <c r="C62" s="525"/>
      <c r="D62" s="526"/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24"/>
      <c r="C63" s="525"/>
      <c r="D63" s="526"/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24"/>
      <c r="C64" s="525"/>
      <c r="D64" s="526"/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24"/>
      <c r="C65" s="525"/>
      <c r="D65" s="526"/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24"/>
      <c r="C66" s="525"/>
      <c r="D66" s="526"/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24"/>
      <c r="C67" s="525"/>
      <c r="D67" s="526"/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24"/>
      <c r="C68" s="525"/>
      <c r="D68" s="526"/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24"/>
      <c r="C69" s="525"/>
      <c r="D69" s="526"/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24"/>
      <c r="C70" s="525"/>
      <c r="D70" s="526"/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24"/>
      <c r="C71" s="525"/>
      <c r="D71" s="526"/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24"/>
      <c r="C72" s="525"/>
      <c r="D72" s="526"/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24"/>
      <c r="C73" s="525"/>
      <c r="D73" s="526"/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24"/>
      <c r="C74" s="525"/>
      <c r="D74" s="526"/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24"/>
      <c r="C75" s="525"/>
      <c r="D75" s="526"/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24"/>
      <c r="C76" s="525"/>
      <c r="D76" s="526"/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45761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21"/>
      <c r="C81" s="522"/>
      <c r="D81" s="523"/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24"/>
      <c r="C82" s="525"/>
      <c r="D82" s="526"/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24"/>
      <c r="C83" s="525"/>
      <c r="D83" s="526"/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24"/>
      <c r="C84" s="525"/>
      <c r="D84" s="526"/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24"/>
      <c r="C85" s="525"/>
      <c r="D85" s="526"/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24"/>
      <c r="C86" s="525"/>
      <c r="D86" s="526"/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24"/>
      <c r="C87" s="525"/>
      <c r="D87" s="526"/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24"/>
      <c r="C88" s="525"/>
      <c r="D88" s="526"/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24"/>
      <c r="C89" s="525"/>
      <c r="D89" s="526"/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24"/>
      <c r="C90" s="525"/>
      <c r="D90" s="526"/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24"/>
      <c r="C91" s="525"/>
      <c r="D91" s="526"/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24"/>
      <c r="C92" s="525"/>
      <c r="D92" s="526"/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24"/>
      <c r="C93" s="525"/>
      <c r="D93" s="526"/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24"/>
      <c r="C94" s="525"/>
      <c r="D94" s="526"/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24"/>
      <c r="C95" s="525"/>
      <c r="D95" s="526"/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24"/>
      <c r="C96" s="525"/>
      <c r="D96" s="526"/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24"/>
      <c r="C97" s="525"/>
      <c r="D97" s="526"/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24"/>
      <c r="C98" s="525"/>
      <c r="D98" s="526"/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24"/>
      <c r="C99" s="525"/>
      <c r="D99" s="526"/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24"/>
      <c r="C100" s="525"/>
      <c r="D100" s="526"/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21"/>
      <c r="C102" s="522"/>
      <c r="D102" s="523"/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24"/>
      <c r="C103" s="525"/>
      <c r="D103" s="526"/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24"/>
      <c r="C104" s="525"/>
      <c r="D104" s="526"/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24"/>
      <c r="C105" s="525"/>
      <c r="D105" s="526"/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24"/>
      <c r="C106" s="525"/>
      <c r="D106" s="526"/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24"/>
      <c r="C107" s="525"/>
      <c r="D107" s="526"/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24"/>
      <c r="C108" s="525"/>
      <c r="D108" s="526"/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24"/>
      <c r="C109" s="525"/>
      <c r="D109" s="526"/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24"/>
      <c r="C110" s="525"/>
      <c r="D110" s="526"/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24"/>
      <c r="C111" s="525"/>
      <c r="D111" s="526"/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24"/>
      <c r="C112" s="525"/>
      <c r="D112" s="526"/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45761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21"/>
      <c r="C117" s="522"/>
      <c r="D117" s="523"/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24"/>
      <c r="C118" s="525"/>
      <c r="D118" s="526"/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24"/>
      <c r="C119" s="525"/>
      <c r="D119" s="526"/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24"/>
      <c r="C120" s="525"/>
      <c r="D120" s="526"/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24"/>
      <c r="C121" s="525"/>
      <c r="D121" s="526"/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24"/>
      <c r="C122" s="525"/>
      <c r="D122" s="526"/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24"/>
      <c r="C123" s="525"/>
      <c r="D123" s="526"/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24"/>
      <c r="C124" s="525"/>
      <c r="D124" s="526"/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24"/>
      <c r="C125" s="525"/>
      <c r="D125" s="526"/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24"/>
      <c r="C126" s="525"/>
      <c r="D126" s="526"/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24"/>
      <c r="C127" s="525"/>
      <c r="D127" s="526"/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24"/>
      <c r="C128" s="525"/>
      <c r="D128" s="526"/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24"/>
      <c r="C129" s="525"/>
      <c r="D129" s="526"/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24"/>
      <c r="C130" s="525"/>
      <c r="D130" s="526"/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24"/>
      <c r="C131" s="525"/>
      <c r="D131" s="526"/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24"/>
      <c r="C132" s="525"/>
      <c r="D132" s="526"/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45761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21"/>
      <c r="C137" s="522"/>
      <c r="D137" s="523"/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24"/>
      <c r="C138" s="525"/>
      <c r="D138" s="526"/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24"/>
      <c r="C139" s="525"/>
      <c r="D139" s="526"/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24"/>
      <c r="C140" s="525"/>
      <c r="D140" s="526"/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24"/>
      <c r="C141" s="525"/>
      <c r="D141" s="526"/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24"/>
      <c r="C142" s="525"/>
      <c r="D142" s="526"/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24"/>
      <c r="C143" s="525"/>
      <c r="D143" s="526"/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24"/>
      <c r="C144" s="525"/>
      <c r="D144" s="526"/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24"/>
      <c r="C145" s="525"/>
      <c r="D145" s="526"/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24"/>
      <c r="C146" s="525"/>
      <c r="D146" s="526"/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24"/>
      <c r="C147" s="525"/>
      <c r="D147" s="526"/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24"/>
      <c r="C148" s="525"/>
      <c r="D148" s="526"/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24"/>
      <c r="C149" s="525"/>
      <c r="D149" s="526"/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24"/>
      <c r="C150" s="525"/>
      <c r="D150" s="526"/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24"/>
      <c r="C151" s="525"/>
      <c r="D151" s="526"/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24"/>
      <c r="C152" s="525"/>
      <c r="D152" s="526"/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24"/>
      <c r="C153" s="525"/>
      <c r="D153" s="526"/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24"/>
      <c r="C154" s="525"/>
      <c r="D154" s="526"/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24"/>
      <c r="C155" s="525"/>
      <c r="D155" s="526"/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24"/>
      <c r="C156" s="525"/>
      <c r="D156" s="526"/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24"/>
      <c r="C157" s="525"/>
      <c r="D157" s="526"/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24"/>
      <c r="C158" s="525"/>
      <c r="D158" s="526"/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24"/>
      <c r="C159" s="525"/>
      <c r="D159" s="526"/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24"/>
      <c r="C160" s="525"/>
      <c r="D160" s="526"/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24"/>
      <c r="C161" s="525"/>
      <c r="D161" s="526"/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24"/>
      <c r="C162" s="525"/>
      <c r="D162" s="526"/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21"/>
      <c r="C166" s="522"/>
      <c r="D166" s="523"/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24"/>
      <c r="C167" s="525"/>
      <c r="D167" s="526"/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24"/>
      <c r="C168" s="525"/>
      <c r="D168" s="526"/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24"/>
      <c r="C169" s="525"/>
      <c r="D169" s="526"/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24"/>
      <c r="C170" s="525"/>
      <c r="D170" s="526"/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24"/>
      <c r="C171" s="525"/>
      <c r="D171" s="526"/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24"/>
      <c r="C172" s="525"/>
      <c r="D172" s="526"/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24"/>
      <c r="C173" s="525"/>
      <c r="D173" s="526"/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24"/>
      <c r="C174" s="525"/>
      <c r="D174" s="526"/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24"/>
      <c r="C175" s="525"/>
      <c r="D175" s="526"/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24"/>
      <c r="C176" s="525"/>
      <c r="D176" s="526"/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24"/>
      <c r="C177" s="525"/>
      <c r="D177" s="526"/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24"/>
      <c r="C178" s="525"/>
      <c r="D178" s="526"/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24"/>
      <c r="C179" s="525"/>
      <c r="D179" s="526"/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24"/>
      <c r="C180" s="525"/>
      <c r="D180" s="526"/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24"/>
      <c r="C181" s="525"/>
      <c r="D181" s="526"/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24"/>
      <c r="C182" s="525"/>
      <c r="D182" s="526"/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24"/>
      <c r="C183" s="525"/>
      <c r="D183" s="526"/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24"/>
      <c r="C184" s="525"/>
      <c r="D184" s="526"/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24"/>
      <c r="C185" s="525"/>
      <c r="D185" s="526"/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24"/>
      <c r="C186" s="525"/>
      <c r="D186" s="526"/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24"/>
      <c r="C187" s="525"/>
      <c r="D187" s="526"/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24"/>
      <c r="C188" s="525"/>
      <c r="D188" s="526"/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21"/>
      <c r="C190" s="522"/>
      <c r="D190" s="523"/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24"/>
      <c r="C191" s="525"/>
      <c r="D191" s="526"/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24"/>
      <c r="C192" s="525"/>
      <c r="D192" s="526"/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24"/>
      <c r="C193" s="525"/>
      <c r="D193" s="526"/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24"/>
      <c r="C194" s="525"/>
      <c r="D194" s="526"/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24"/>
      <c r="C195" s="525"/>
      <c r="D195" s="526"/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24"/>
      <c r="C196" s="525"/>
      <c r="D196" s="526"/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24"/>
      <c r="C197" s="525"/>
      <c r="D197" s="526"/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24"/>
      <c r="C198" s="525"/>
      <c r="D198" s="526"/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24"/>
      <c r="C199" s="525"/>
      <c r="D199" s="526"/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24"/>
      <c r="C200" s="525"/>
      <c r="D200" s="526"/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24"/>
      <c r="C201" s="525"/>
      <c r="D201" s="526"/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24"/>
      <c r="C202" s="525"/>
      <c r="D202" s="526"/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24"/>
      <c r="C203" s="525"/>
      <c r="D203" s="526"/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24"/>
      <c r="C204" s="525"/>
      <c r="D204" s="526"/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24"/>
      <c r="C205" s="525"/>
      <c r="D205" s="526"/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45761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21"/>
      <c r="C209" s="522"/>
      <c r="D209" s="523"/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24"/>
      <c r="C210" s="525"/>
      <c r="D210" s="526"/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24"/>
      <c r="C211" s="525"/>
      <c r="D211" s="526"/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24"/>
      <c r="C212" s="525"/>
      <c r="D212" s="526"/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24"/>
      <c r="C213" s="525"/>
      <c r="D213" s="526"/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24"/>
      <c r="C214" s="525"/>
      <c r="D214" s="526"/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24"/>
      <c r="C215" s="525"/>
      <c r="D215" s="526"/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24"/>
      <c r="C216" s="525"/>
      <c r="D216" s="526"/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24"/>
      <c r="C217" s="525"/>
      <c r="D217" s="526"/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24"/>
      <c r="C218" s="525"/>
      <c r="D218" s="526"/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24"/>
      <c r="C219" s="525"/>
      <c r="D219" s="526"/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24"/>
      <c r="C220" s="525"/>
      <c r="D220" s="526"/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24"/>
      <c r="C221" s="525"/>
      <c r="D221" s="526"/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24"/>
      <c r="C222" s="525"/>
      <c r="D222" s="526"/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24"/>
      <c r="C223" s="525"/>
      <c r="D223" s="526"/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24"/>
      <c r="C224" s="525"/>
      <c r="D224" s="526"/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24"/>
      <c r="C225" s="525"/>
      <c r="D225" s="526"/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24"/>
      <c r="C226" s="525"/>
      <c r="D226" s="526"/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24"/>
      <c r="C227" s="525"/>
      <c r="D227" s="526"/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24"/>
      <c r="C228" s="525"/>
      <c r="D228" s="526"/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24"/>
      <c r="C229" s="525"/>
      <c r="D229" s="526"/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24"/>
      <c r="C230" s="525"/>
      <c r="D230" s="526"/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24"/>
      <c r="C231" s="525"/>
      <c r="D231" s="526"/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24"/>
      <c r="C232" s="525"/>
      <c r="D232" s="526"/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24"/>
      <c r="C233" s="525"/>
      <c r="D233" s="526"/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24"/>
      <c r="C234" s="525"/>
      <c r="D234" s="526"/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24"/>
      <c r="C235" s="525"/>
      <c r="D235" s="526"/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24"/>
      <c r="C236" s="525"/>
      <c r="D236" s="526"/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24"/>
      <c r="C237" s="525"/>
      <c r="D237" s="526"/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31"/>
      <c r="C238" s="532"/>
      <c r="D238" s="533"/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41"/>
  <sheetViews>
    <sheetView workbookViewId="0">
      <selection activeCell="J23" activeCellId="3" sqref="D6:D18 J6:J18 D23:D35 J23:J35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45761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X248"/>
  <sheetViews>
    <sheetView zoomScale="98" zoomScaleNormal="98" workbookViewId="0">
      <selection activeCell="B2" activeCellId="5" sqref="B164 B133 B101 B77 B44 B2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45761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C22"/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C23"/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C24"/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C25"/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C26"/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C27"/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C28"/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C29"/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C30"/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C31"/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C32"/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C33"/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C34"/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C35"/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C36"/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C37"/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C38"/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C39"/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C40"/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C41"/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45761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45761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45761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45761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40"/>
  <sheetViews>
    <sheetView zoomScaleNormal="100" workbookViewId="0">
      <selection activeCell="J23" activeCellId="3" sqref="D6:D18 J6:J18 D23:D35 J23:J3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45761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County Data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2025-04-14T19:36:31Z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